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570" windowHeight="11595" activeTab="0"/>
  </bookViews>
  <sheets>
    <sheet name="Nortear" sheetId="1" r:id="rId1"/>
  </sheets>
  <definedNames>
    <definedName name="_xlnm.Print_Area" localSheetId="0">'Nortear'!$A$26:$R$287</definedName>
  </definedNames>
  <calcPr fullCalcOnLoad="1"/>
</workbook>
</file>

<file path=xl/comments1.xml><?xml version="1.0" encoding="utf-8"?>
<comments xmlns="http://schemas.openxmlformats.org/spreadsheetml/2006/main">
  <authors>
    <author>.</author>
    <author>vitor.bernardino</author>
    <author>cmf</author>
    <author>Vitor Bernardino</author>
  </authors>
  <commentList>
    <comment ref="I41" authorId="0">
      <text>
        <r>
          <rPr>
            <b/>
            <sz val="8"/>
            <color indexed="10"/>
            <rFont val="Tahoma"/>
            <family val="2"/>
          </rPr>
          <t>Área dos pavimentos das construções previstas no Quadro 1</t>
        </r>
      </text>
    </comment>
    <comment ref="N41" authorId="0">
      <text>
        <r>
          <rPr>
            <b/>
            <sz val="8"/>
            <color indexed="10"/>
            <rFont val="Tahoma"/>
            <family val="2"/>
          </rPr>
          <t>Área dos pavimentos das construções previstas no Quadro 2</t>
        </r>
      </text>
    </comment>
    <comment ref="I43" authorId="0">
      <text>
        <r>
          <rPr>
            <b/>
            <sz val="8"/>
            <color indexed="10"/>
            <rFont val="Tahoma"/>
            <family val="2"/>
          </rPr>
          <t>Valor de V(€/m2) previsto no Quadro 1</t>
        </r>
      </text>
    </comment>
    <comment ref="N43" authorId="0">
      <text>
        <r>
          <rPr>
            <b/>
            <sz val="8"/>
            <color indexed="10"/>
            <rFont val="Tahoma"/>
            <family val="2"/>
          </rPr>
          <t>Valor de V(€/m2) previsto no Quadro 2</t>
        </r>
      </text>
    </comment>
    <comment ref="K92" authorId="0">
      <text>
        <r>
          <rPr>
            <b/>
            <sz val="8"/>
            <color indexed="10"/>
            <rFont val="Tahoma"/>
            <family val="2"/>
          </rPr>
          <t>número de habitações em moradia unifamiliar</t>
        </r>
      </text>
    </comment>
    <comment ref="O92" authorId="0">
      <text>
        <r>
          <rPr>
            <b/>
            <sz val="8"/>
            <color indexed="10"/>
            <rFont val="Tahoma"/>
            <family val="2"/>
          </rPr>
          <t>Área Verde e de Equipamento prevista no loteamento</t>
        </r>
      </text>
    </comment>
    <comment ref="K93" authorId="0">
      <text>
        <r>
          <rPr>
            <b/>
            <sz val="8"/>
            <color indexed="10"/>
            <rFont val="Tahoma"/>
            <family val="2"/>
          </rPr>
          <t>área de construção para habitação</t>
        </r>
      </text>
    </comment>
    <comment ref="K94" authorId="0">
      <text>
        <r>
          <rPr>
            <b/>
            <sz val="8"/>
            <color indexed="10"/>
            <rFont val="Tahoma"/>
            <family val="2"/>
          </rPr>
          <t>área de construção para comércio/serv.</t>
        </r>
      </text>
    </comment>
    <comment ref="K95" authorId="0">
      <text>
        <r>
          <rPr>
            <b/>
            <sz val="8"/>
            <color indexed="10"/>
            <rFont val="Tahoma"/>
            <family val="2"/>
          </rPr>
          <t>área de construção para indústria/armaz.</t>
        </r>
      </text>
    </comment>
    <comment ref="E117" authorId="0">
      <text>
        <r>
          <rPr>
            <b/>
            <sz val="8"/>
            <color indexed="10"/>
            <rFont val="Tahoma"/>
            <family val="2"/>
          </rPr>
          <t>Ver definição na alinea rr) do artº3º do RMUE</t>
        </r>
      </text>
    </comment>
    <comment ref="K117" authorId="0">
      <text>
        <r>
          <rPr>
            <b/>
            <sz val="8"/>
            <color indexed="10"/>
            <rFont val="Tahoma"/>
            <family val="2"/>
          </rPr>
          <t>Ver definição na alinea rr) do artº3º do RMUE</t>
        </r>
      </text>
    </comment>
    <comment ref="O146" authorId="1">
      <text>
        <r>
          <rPr>
            <b/>
            <i/>
            <sz val="8"/>
            <color indexed="10"/>
            <rFont val="Tahoma"/>
            <family val="2"/>
          </rPr>
          <t>Se cumprir digitar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b/>
            <sz val="9"/>
            <color indexed="10"/>
            <rFont val="Tahoma"/>
            <family val="2"/>
          </rPr>
          <t xml:space="preserve"> 1</t>
        </r>
      </text>
    </comment>
    <comment ref="F134" authorId="2">
      <text>
        <r>
          <rPr>
            <b/>
            <sz val="8"/>
            <color indexed="10"/>
            <rFont val="Tahoma"/>
            <family val="2"/>
          </rPr>
          <t>valor a calcular nas folhas anexas</t>
        </r>
      </text>
    </comment>
    <comment ref="D51" authorId="3">
      <text>
        <r>
          <rPr>
            <b/>
            <sz val="8"/>
            <color indexed="10"/>
            <rFont val="Tahoma"/>
            <family val="2"/>
          </rPr>
          <t>corresponde:
-Espaços centrais do tipo I e II
-Espaços residenciais nível I e II
-Espaços de usos especial-Eq.Infra.</t>
        </r>
      </text>
    </comment>
    <comment ref="D52" authorId="3">
      <text>
        <r>
          <rPr>
            <b/>
            <sz val="8"/>
            <color indexed="10"/>
            <rFont val="Tahoma"/>
            <family val="2"/>
          </rPr>
          <t>corresponde:
-Espaços centrais do tipo III
-Espaços residenciais nível III
-Espaços urbanos de baixa densidade</t>
        </r>
      </text>
    </comment>
    <comment ref="D53" authorId="3">
      <text>
        <r>
          <rPr>
            <b/>
            <sz val="8"/>
            <color indexed="10"/>
            <rFont val="Tahoma"/>
            <family val="2"/>
          </rPr>
          <t>corresponde:
-restantes classes de espaços</t>
        </r>
      </text>
    </comment>
    <comment ref="D62" authorId="3">
      <text>
        <r>
          <rPr>
            <b/>
            <sz val="8"/>
            <color indexed="10"/>
            <rFont val="Tahoma"/>
            <family val="2"/>
          </rPr>
          <t>corresponde:
-Espaços centrais do tipo I e II
-Espaços residenciais nível I e II
-Espaços de usos especial-Eq.Infra.</t>
        </r>
      </text>
    </comment>
    <comment ref="D63" authorId="3">
      <text>
        <r>
          <rPr>
            <b/>
            <sz val="8"/>
            <color indexed="10"/>
            <rFont val="Tahoma"/>
            <family val="2"/>
          </rPr>
          <t xml:space="preserve">corresponde:
-Espaços centrais do tipo III
-Espaços residenciais nível III
-Espaços urbanos de baixa densidade
</t>
        </r>
      </text>
    </comment>
    <comment ref="D64" authorId="3">
      <text>
        <r>
          <rPr>
            <b/>
            <sz val="8"/>
            <color indexed="10"/>
            <rFont val="Tahoma"/>
            <family val="2"/>
          </rPr>
          <t>corresponde:
-restantes classes de espaços</t>
        </r>
      </text>
    </comment>
    <comment ref="A80" authorId="3">
      <text>
        <r>
          <rPr>
            <b/>
            <sz val="8"/>
            <color indexed="10"/>
            <rFont val="Tahoma"/>
            <family val="2"/>
          </rPr>
          <t>corresponde:
-Espaços centrais do tipo I e II
-Espaços residenciais nível I e II
-Espaços de usos especial-Eq.Infra.</t>
        </r>
      </text>
    </comment>
    <comment ref="A81" authorId="3">
      <text>
        <r>
          <rPr>
            <b/>
            <sz val="8"/>
            <color indexed="10"/>
            <rFont val="Tahoma"/>
            <family val="2"/>
          </rPr>
          <t xml:space="preserve">corresponde:
-Espaços centrais do tipo III
-Espaços residenciais nível III
-Espaços urbanos de baixa densidade
</t>
        </r>
      </text>
    </comment>
    <comment ref="A82" authorId="3">
      <text>
        <r>
          <rPr>
            <b/>
            <sz val="8"/>
            <color indexed="10"/>
            <rFont val="Tahoma"/>
            <family val="2"/>
          </rPr>
          <t>corresponde:
-restantes classes de espaços</t>
        </r>
        <r>
          <rPr>
            <sz val="8"/>
            <rFont val="Tahoma"/>
            <family val="0"/>
          </rPr>
          <t xml:space="preserve">
</t>
        </r>
      </text>
    </comment>
    <comment ref="C104" authorId="3">
      <text>
        <r>
          <rPr>
            <b/>
            <sz val="8"/>
            <color indexed="10"/>
            <rFont val="Tahoma"/>
            <family val="2"/>
          </rPr>
          <t>corresponde:
-Espaços centrais do tipo I e II
-Espaços residenciais nível I e II
-Espaços de usos especial-Eq.Infra.</t>
        </r>
      </text>
    </comment>
    <comment ref="C105" authorId="3">
      <text>
        <r>
          <rPr>
            <b/>
            <sz val="8"/>
            <color indexed="10"/>
            <rFont val="Tahoma"/>
            <family val="2"/>
          </rPr>
          <t xml:space="preserve">corresponde:
-Espaços centrais do tipo III
-Espaços residenciais nível III
-Espaços urbanos de baixa densidade
</t>
        </r>
      </text>
    </comment>
    <comment ref="C106" authorId="3">
      <text>
        <r>
          <rPr>
            <b/>
            <sz val="8"/>
            <color indexed="10"/>
            <rFont val="Tahoma"/>
            <family val="2"/>
          </rPr>
          <t>corresponde:
-restantes classes de espaços</t>
        </r>
        <r>
          <rPr>
            <sz val="8"/>
            <rFont val="Tahoma"/>
            <family val="0"/>
          </rPr>
          <t xml:space="preserve">
</t>
        </r>
      </text>
    </comment>
    <comment ref="A140" authorId="3">
      <text>
        <r>
          <rPr>
            <b/>
            <sz val="8"/>
            <color indexed="10"/>
            <rFont val="Tahoma"/>
            <family val="2"/>
          </rPr>
          <t>corresponde:
-Espaços centrais do tipo I e II
-Espaços residenciais nível I e II
-Espaços de usos especial-Eq.Infra.</t>
        </r>
      </text>
    </comment>
    <comment ref="G140" authorId="3">
      <text>
        <r>
          <rPr>
            <b/>
            <sz val="8"/>
            <color indexed="10"/>
            <rFont val="Tahoma"/>
            <family val="2"/>
          </rPr>
          <t>corresponde:
-Espaços centrais do tipo III
-Espaços residenciais nível III
-Espaços urbanos de baixa densidade</t>
        </r>
      </text>
    </comment>
    <comment ref="M140" authorId="3">
      <text>
        <r>
          <rPr>
            <b/>
            <sz val="8"/>
            <color indexed="10"/>
            <rFont val="Tahoma"/>
            <family val="2"/>
          </rPr>
          <t>corresponde:
-restantes classes de espaços</t>
        </r>
        <r>
          <rPr>
            <sz val="8"/>
            <rFont val="Tahoma"/>
            <family val="0"/>
          </rPr>
          <t xml:space="preserve">
</t>
        </r>
      </text>
    </comment>
    <comment ref="E119" authorId="0">
      <text>
        <r>
          <rPr>
            <b/>
            <sz val="8"/>
            <color indexed="10"/>
            <rFont val="Tahoma"/>
            <family val="2"/>
          </rPr>
          <t>Ver definição na alinea rr) do artº3º do RMUE</t>
        </r>
      </text>
    </comment>
    <comment ref="K119" authorId="0">
      <text>
        <r>
          <rPr>
            <b/>
            <sz val="8"/>
            <color indexed="10"/>
            <rFont val="Tahoma"/>
            <family val="2"/>
          </rPr>
          <t>Ver definição na alinea rr) do artº3º do RMUE</t>
        </r>
      </text>
    </comment>
  </commentList>
</comments>
</file>

<file path=xl/sharedStrings.xml><?xml version="1.0" encoding="utf-8"?>
<sst xmlns="http://schemas.openxmlformats.org/spreadsheetml/2006/main" count="231" uniqueCount="167">
  <si>
    <t>Nenhuma</t>
  </si>
  <si>
    <t>Uma</t>
  </si>
  <si>
    <t>Duas</t>
  </si>
  <si>
    <t>Três</t>
  </si>
  <si>
    <t>Quatro</t>
  </si>
  <si>
    <t>Cinco</t>
  </si>
  <si>
    <t>A</t>
  </si>
  <si>
    <t>B</t>
  </si>
  <si>
    <t>C</t>
  </si>
  <si>
    <t>V(€/m2)</t>
  </si>
  <si>
    <t>=</t>
  </si>
  <si>
    <r>
      <t xml:space="preserve">5.  </t>
    </r>
    <r>
      <rPr>
        <sz val="8"/>
        <rFont val="Arial"/>
        <family val="2"/>
      </rPr>
      <t>Área do prédio (m2) =</t>
    </r>
  </si>
  <si>
    <r>
      <t xml:space="preserve">6.  </t>
    </r>
    <r>
      <rPr>
        <sz val="8"/>
        <rFont val="Arial"/>
        <family val="2"/>
      </rPr>
      <t>Área do prédio impermeabilizada (m2) =</t>
    </r>
  </si>
  <si>
    <r>
      <t>7.</t>
    </r>
    <r>
      <rPr>
        <sz val="8"/>
        <rFont val="Arial"/>
        <family val="2"/>
      </rPr>
      <t xml:space="preserve"> Valor de </t>
    </r>
    <r>
      <rPr>
        <b/>
        <sz val="8"/>
        <rFont val="Arial"/>
        <family val="2"/>
      </rPr>
      <t>Si (m2)</t>
    </r>
    <r>
      <rPr>
        <sz val="8"/>
        <rFont val="Arial"/>
        <family val="2"/>
      </rPr>
      <t xml:space="preserve"> =</t>
    </r>
  </si>
  <si>
    <r>
      <t>8.</t>
    </r>
    <r>
      <rPr>
        <sz val="8"/>
        <rFont val="Arial"/>
        <family val="2"/>
      </rPr>
      <t xml:space="preserve"> Valor de </t>
    </r>
    <r>
      <rPr>
        <b/>
        <sz val="8"/>
        <rFont val="Arial"/>
        <family val="2"/>
      </rPr>
      <t>V4(€/m2)</t>
    </r>
    <r>
      <rPr>
        <sz val="8"/>
        <rFont val="Arial"/>
        <family val="2"/>
      </rPr>
      <t xml:space="preserve"> =</t>
    </r>
  </si>
  <si>
    <r>
      <t>V4</t>
    </r>
    <r>
      <rPr>
        <sz val="8"/>
        <rFont val="Arial"/>
        <family val="2"/>
      </rPr>
      <t>(€/m2)</t>
    </r>
  </si>
  <si>
    <r>
      <t>9.</t>
    </r>
    <r>
      <rPr>
        <sz val="8"/>
        <rFont val="Arial"/>
        <family val="2"/>
      </rPr>
      <t xml:space="preserve"> Taxa devida à impermeabilização:</t>
    </r>
  </si>
  <si>
    <t>Número de infra-estruturas públicas a executar p/entidade promotora do loteamento</t>
  </si>
  <si>
    <r>
      <t>CÁLCULO DO VALOR DA COMPENSAÇÃO: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[</t>
    </r>
    <r>
      <rPr>
        <b/>
        <sz val="8"/>
        <rFont val="Arial"/>
        <family val="2"/>
      </rPr>
      <t>C</t>
    </r>
    <r>
      <rPr>
        <sz val="8"/>
        <rFont val="Arial"/>
        <family val="2"/>
      </rPr>
      <t>(€)</t>
    </r>
    <r>
      <rPr>
        <b/>
        <sz val="8"/>
        <rFont val="Arial"/>
        <family val="2"/>
      </rPr>
      <t>=C1+C2+C3</t>
    </r>
    <r>
      <rPr>
        <sz val="8"/>
        <rFont val="Arial"/>
        <family val="2"/>
      </rPr>
      <t>]</t>
    </r>
  </si>
  <si>
    <t>Tipo de ocupação:</t>
  </si>
  <si>
    <t>Habit. colectiva</t>
  </si>
  <si>
    <t>Comércio e/ou serviços</t>
  </si>
  <si>
    <t>Indústria e/ou armazéns</t>
  </si>
  <si>
    <t>Espaços verdes</t>
  </si>
  <si>
    <t>28m2/120m2 x ac'</t>
  </si>
  <si>
    <t>Equipamentos</t>
  </si>
  <si>
    <t>35m2/120m2 x ac'</t>
  </si>
  <si>
    <t>25m2/100m2 x ac''</t>
  </si>
  <si>
    <t>V+E (calc.)</t>
  </si>
  <si>
    <t>V+E(exist.)</t>
  </si>
  <si>
    <t>(calc.-exist.)</t>
  </si>
  <si>
    <r>
      <t>10.</t>
    </r>
    <r>
      <rPr>
        <sz val="8"/>
        <rFont val="Arial"/>
        <family val="2"/>
      </rPr>
      <t xml:space="preserve"> Valor de </t>
    </r>
    <r>
      <rPr>
        <b/>
        <sz val="8"/>
        <rFont val="Arial"/>
        <family val="2"/>
      </rPr>
      <t>V1(€/m2)</t>
    </r>
    <r>
      <rPr>
        <sz val="8"/>
        <rFont val="Arial"/>
        <family val="2"/>
      </rPr>
      <t xml:space="preserve"> =</t>
    </r>
  </si>
  <si>
    <t>V1(€/m2)</t>
  </si>
  <si>
    <t>Índice de Utilização (Iu) previsto</t>
  </si>
  <si>
    <t>Iu&gt;1.0</t>
  </si>
  <si>
    <t>0.7&lt;Iu≤1.0</t>
  </si>
  <si>
    <t>0.5&lt;Iu≤0.7</t>
  </si>
  <si>
    <t>Iu≤0.5</t>
  </si>
  <si>
    <r>
      <t>11.</t>
    </r>
    <r>
      <rPr>
        <sz val="8"/>
        <rFont val="Arial"/>
        <family val="2"/>
      </rPr>
      <t xml:space="preserve"> Cálculo do </t>
    </r>
    <r>
      <rPr>
        <b/>
        <sz val="8"/>
        <rFont val="Arial"/>
        <family val="2"/>
      </rPr>
      <t>C1</t>
    </r>
    <r>
      <rPr>
        <sz val="8"/>
        <rFont val="Arial"/>
        <family val="2"/>
      </rPr>
      <t>(€):</t>
    </r>
  </si>
  <si>
    <t>COMPENSAÇÃO - ESPAÇOS VERDES E EQUIPAMENTO (C1):</t>
  </si>
  <si>
    <r>
      <t>4.</t>
    </r>
    <r>
      <rPr>
        <sz val="8"/>
        <rFont val="Arial"/>
        <family val="2"/>
      </rPr>
      <t xml:space="preserve"> Cálculo da </t>
    </r>
    <r>
      <rPr>
        <b/>
        <sz val="8"/>
        <rFont val="Arial"/>
        <family val="2"/>
      </rPr>
      <t>TMU</t>
    </r>
    <r>
      <rPr>
        <sz val="8"/>
        <rFont val="Arial"/>
        <family val="2"/>
      </rPr>
      <t>:</t>
    </r>
  </si>
  <si>
    <t>COMPENSAÇÃO - INFRA-ESTRUTURAS (C2):</t>
  </si>
  <si>
    <t xml:space="preserve">      Unidades ocupação:</t>
  </si>
  <si>
    <t>V2(€)</t>
  </si>
  <si>
    <t>Habitação  Colectiva</t>
  </si>
  <si>
    <t>Comércio  e  Serviços</t>
  </si>
  <si>
    <t>Armazém  e  Indústria</t>
  </si>
  <si>
    <r>
      <t>14.</t>
    </r>
    <r>
      <rPr>
        <sz val="8"/>
        <rFont val="Arial"/>
        <family val="2"/>
      </rPr>
      <t xml:space="preserve"> Cálculo do </t>
    </r>
    <r>
      <rPr>
        <b/>
        <sz val="8"/>
        <rFont val="Arial"/>
        <family val="2"/>
      </rPr>
      <t>C2</t>
    </r>
    <r>
      <rPr>
        <sz val="8"/>
        <rFont val="Arial"/>
        <family val="2"/>
      </rPr>
      <t>(€):</t>
    </r>
  </si>
  <si>
    <r>
      <t>C2</t>
    </r>
    <r>
      <rPr>
        <sz val="8"/>
        <rFont val="Arial"/>
        <family val="2"/>
      </rPr>
      <t>(€)</t>
    </r>
    <r>
      <rPr>
        <b/>
        <sz val="8"/>
        <rFont val="Arial"/>
        <family val="2"/>
      </rPr>
      <t xml:space="preserve"> = ∑Uo x V2</t>
    </r>
    <r>
      <rPr>
        <sz val="8"/>
        <rFont val="Arial"/>
        <family val="2"/>
      </rPr>
      <t>(€)</t>
    </r>
  </si>
  <si>
    <t>COMPENSAÇÃO - ESTACIONAMENTO (C3):</t>
  </si>
  <si>
    <r>
      <t>16.</t>
    </r>
    <r>
      <rPr>
        <sz val="8"/>
        <rFont val="Arial"/>
        <family val="2"/>
      </rPr>
      <t xml:space="preserve"> Valor de </t>
    </r>
    <r>
      <rPr>
        <b/>
        <sz val="8"/>
        <rFont val="Arial"/>
        <family val="2"/>
      </rPr>
      <t>V3</t>
    </r>
    <r>
      <rPr>
        <sz val="8"/>
        <rFont val="Arial"/>
        <family val="2"/>
      </rPr>
      <t>(€/lg) =</t>
    </r>
  </si>
  <si>
    <t>V3(€/lg)</t>
  </si>
  <si>
    <r>
      <t>17.</t>
    </r>
    <r>
      <rPr>
        <sz val="8"/>
        <rFont val="Arial"/>
        <family val="2"/>
      </rPr>
      <t xml:space="preserve"> Cálculo do </t>
    </r>
    <r>
      <rPr>
        <b/>
        <sz val="8"/>
        <rFont val="Arial"/>
        <family val="2"/>
      </rPr>
      <t>C3</t>
    </r>
    <r>
      <rPr>
        <sz val="8"/>
        <rFont val="Arial"/>
        <family val="2"/>
      </rPr>
      <t>(€):</t>
    </r>
  </si>
  <si>
    <r>
      <t>C3</t>
    </r>
    <r>
      <rPr>
        <sz val="8"/>
        <rFont val="Arial"/>
        <family val="2"/>
      </rPr>
      <t>(€)</t>
    </r>
    <r>
      <rPr>
        <b/>
        <sz val="8"/>
        <rFont val="Arial"/>
        <family val="2"/>
      </rPr>
      <t xml:space="preserve"> = n x V3</t>
    </r>
    <r>
      <rPr>
        <sz val="8"/>
        <rFont val="Arial"/>
        <family val="2"/>
      </rPr>
      <t>(€/lg)</t>
    </r>
  </si>
  <si>
    <t>Santa Maria da Feira,</t>
  </si>
  <si>
    <t>O técnico,</t>
  </si>
  <si>
    <r>
      <t>12.</t>
    </r>
    <r>
      <rPr>
        <sz val="8"/>
        <rFont val="Arial"/>
        <family val="2"/>
      </rPr>
      <t xml:space="preserve"> Valor de ∑</t>
    </r>
    <r>
      <rPr>
        <b/>
        <sz val="8"/>
        <rFont val="Arial"/>
        <family val="2"/>
      </rPr>
      <t>U</t>
    </r>
    <r>
      <rPr>
        <sz val="8"/>
        <rFont val="Arial"/>
        <family val="2"/>
      </rPr>
      <t>o:</t>
    </r>
  </si>
  <si>
    <t>nº fogos hab.colec.=</t>
  </si>
  <si>
    <t>indústria/armazém=</t>
  </si>
  <si>
    <t>V2, hab.colec.</t>
  </si>
  <si>
    <t>V2, com./serv.</t>
  </si>
  <si>
    <t>Número de infra-estruturas públicas existentes</t>
  </si>
  <si>
    <t>V2, ind./armaz.</t>
  </si>
  <si>
    <t>REQ.:</t>
  </si>
  <si>
    <t>FREGUESIA:</t>
  </si>
  <si>
    <t>PROC. Nº</t>
  </si>
  <si>
    <t xml:space="preserve">  a). Edíficios colectivos destinados a habitação, comércio, escritórios, armazéns, indústrias ou quaisquer outras</t>
  </si>
  <si>
    <t xml:space="preserve">        actividades permitidas, incluindo as áreas de anexos.</t>
  </si>
  <si>
    <t xml:space="preserve">  b). Edifícios com outras actividades não especificadas no quadro anterior.</t>
  </si>
  <si>
    <r>
      <t xml:space="preserve">1. </t>
    </r>
    <r>
      <rPr>
        <b/>
        <u val="single"/>
        <sz val="8"/>
        <rFont val="Arial"/>
        <family val="2"/>
      </rPr>
      <t>LOTEAMENTOS URBANOS:</t>
    </r>
  </si>
  <si>
    <t>[Quadro 1]</t>
  </si>
  <si>
    <t>[Quadro 2]</t>
  </si>
  <si>
    <r>
      <t>2.</t>
    </r>
    <r>
      <rPr>
        <sz val="8"/>
        <rFont val="Arial"/>
        <family val="2"/>
      </rPr>
      <t xml:space="preserve"> Área dos pavimentos da edificação </t>
    </r>
    <r>
      <rPr>
        <b/>
        <sz val="8"/>
        <rFont val="Arial"/>
        <family val="2"/>
      </rPr>
      <t>∑Abi</t>
    </r>
    <r>
      <rPr>
        <sz val="8"/>
        <rFont val="Arial"/>
        <family val="2"/>
      </rPr>
      <t>(m2):</t>
    </r>
  </si>
  <si>
    <r>
      <t xml:space="preserve">3. </t>
    </r>
    <r>
      <rPr>
        <sz val="8"/>
        <rFont val="Arial"/>
        <family val="2"/>
      </rPr>
      <t>Valor de</t>
    </r>
    <r>
      <rPr>
        <b/>
        <sz val="8"/>
        <rFont val="Arial"/>
        <family val="2"/>
      </rPr>
      <t xml:space="preserve"> V</t>
    </r>
    <r>
      <rPr>
        <sz val="8"/>
        <rFont val="Arial"/>
        <family val="2"/>
      </rPr>
      <t>(€/m2):</t>
    </r>
  </si>
  <si>
    <r>
      <t xml:space="preserve">Tipologias das construções previstas em loteamento - </t>
    </r>
    <r>
      <rPr>
        <sz val="8"/>
        <rFont val="Arial"/>
        <family val="2"/>
      </rPr>
      <t>Quadro 1</t>
    </r>
    <r>
      <rPr>
        <b/>
        <sz val="8"/>
        <rFont val="Arial"/>
        <family val="2"/>
      </rPr>
      <t>:</t>
    </r>
  </si>
  <si>
    <t>Habitação unifamiliar, incluindo anexos,</t>
  </si>
  <si>
    <t>bem como armazéns e indústrias em edíficio autónomo:</t>
  </si>
  <si>
    <r>
      <t xml:space="preserve">Tipologias das construções previstas em loteamento - </t>
    </r>
    <r>
      <rPr>
        <sz val="8"/>
        <rFont val="Arial"/>
        <family val="2"/>
      </rPr>
      <t>Quadro 2</t>
    </r>
    <r>
      <rPr>
        <b/>
        <sz val="8"/>
        <rFont val="Arial"/>
        <family val="2"/>
      </rPr>
      <t>:</t>
    </r>
  </si>
  <si>
    <r>
      <t xml:space="preserve">fogos </t>
    </r>
    <r>
      <rPr>
        <sz val="8"/>
        <rFont val="Arial"/>
        <family val="2"/>
      </rPr>
      <t>e</t>
    </r>
    <r>
      <rPr>
        <b/>
        <sz val="8"/>
        <rFont val="Arial"/>
        <family val="2"/>
      </rPr>
      <t xml:space="preserve"> a.c.</t>
    </r>
  </si>
  <si>
    <t>Habit. moradia unifamiliar</t>
  </si>
  <si>
    <t>28m2/fogo</t>
  </si>
  <si>
    <t>35m2/fogo</t>
  </si>
  <si>
    <r>
      <t>∑V+E</t>
    </r>
    <r>
      <rPr>
        <sz val="8"/>
        <rFont val="Arial"/>
        <family val="2"/>
      </rPr>
      <t>(calc)=</t>
    </r>
  </si>
  <si>
    <r>
      <t>C1</t>
    </r>
    <r>
      <rPr>
        <sz val="8"/>
        <rFont val="Arial"/>
        <family val="2"/>
      </rPr>
      <t>(€)</t>
    </r>
    <r>
      <rPr>
        <b/>
        <sz val="8"/>
        <rFont val="Arial"/>
        <family val="2"/>
      </rPr>
      <t xml:space="preserve"> = ∑Ai</t>
    </r>
    <r>
      <rPr>
        <sz val="8"/>
        <rFont val="Arial"/>
        <family val="2"/>
      </rPr>
      <t>(m2)</t>
    </r>
    <r>
      <rPr>
        <b/>
        <sz val="8"/>
        <rFont val="Arial"/>
        <family val="2"/>
      </rPr>
      <t xml:space="preserve"> x V1</t>
    </r>
    <r>
      <rPr>
        <sz val="8"/>
        <rFont val="Arial"/>
        <family val="2"/>
      </rPr>
      <t>(€/m2)</t>
    </r>
  </si>
  <si>
    <t>nº fogos hab.unif.=</t>
  </si>
  <si>
    <t>comércio/serviços=</t>
  </si>
  <si>
    <r>
      <t>(</t>
    </r>
    <r>
      <rPr>
        <b/>
        <sz val="6"/>
        <rFont val="Arial"/>
        <family val="2"/>
      </rPr>
      <t>a.c.</t>
    </r>
    <r>
      <rPr>
        <sz val="6"/>
        <rFont val="Arial"/>
        <family val="2"/>
      </rPr>
      <t>ind.armaz/500)</t>
    </r>
  </si>
  <si>
    <t>V2, hab.unif.</t>
  </si>
  <si>
    <r>
      <t>13.</t>
    </r>
    <r>
      <rPr>
        <sz val="8"/>
        <rFont val="Arial"/>
        <family val="2"/>
      </rPr>
      <t xml:space="preserve"> Valor de </t>
    </r>
    <r>
      <rPr>
        <b/>
        <sz val="8"/>
        <rFont val="Arial"/>
        <family val="2"/>
      </rPr>
      <t>V2</t>
    </r>
    <r>
      <rPr>
        <sz val="8"/>
        <rFont val="Arial"/>
        <family val="2"/>
      </rPr>
      <t>(€) =</t>
    </r>
  </si>
  <si>
    <t>Habitação Unifamiliar</t>
  </si>
  <si>
    <r>
      <t>15.</t>
    </r>
    <r>
      <rPr>
        <sz val="8"/>
        <rFont val="Arial"/>
        <family val="2"/>
      </rPr>
      <t xml:space="preserve"> Valor de ∑</t>
    </r>
    <r>
      <rPr>
        <b/>
        <sz val="8"/>
        <rFont val="Arial"/>
        <family val="2"/>
      </rPr>
      <t>n</t>
    </r>
    <r>
      <rPr>
        <sz val="8"/>
        <rFont val="Arial"/>
        <family val="2"/>
      </rPr>
      <t xml:space="preserve"> </t>
    </r>
    <r>
      <rPr>
        <sz val="5"/>
        <rFont val="Arial"/>
        <family val="2"/>
      </rPr>
      <t xml:space="preserve">(públicos e privados) </t>
    </r>
    <r>
      <rPr>
        <sz val="8"/>
        <rFont val="Arial"/>
        <family val="2"/>
      </rPr>
      <t>=</t>
    </r>
  </si>
  <si>
    <r>
      <t>18.</t>
    </r>
    <r>
      <rPr>
        <sz val="8"/>
        <rFont val="Arial"/>
        <family val="2"/>
      </rPr>
      <t xml:space="preserve"> Cálculo da Compensação </t>
    </r>
    <r>
      <rPr>
        <b/>
        <sz val="8"/>
        <rFont val="Arial"/>
        <family val="2"/>
      </rPr>
      <t>C</t>
    </r>
    <r>
      <rPr>
        <sz val="8"/>
        <rFont val="Arial"/>
        <family val="2"/>
      </rPr>
      <t>(€):</t>
    </r>
  </si>
  <si>
    <r>
      <t>C</t>
    </r>
    <r>
      <rPr>
        <sz val="8"/>
        <rFont val="Arial"/>
        <family val="2"/>
      </rPr>
      <t>(€)</t>
    </r>
    <r>
      <rPr>
        <b/>
        <sz val="8"/>
        <rFont val="Arial"/>
        <family val="2"/>
      </rPr>
      <t xml:space="preserve"> = C1+C2+C3</t>
    </r>
  </si>
  <si>
    <r>
      <t>19.</t>
    </r>
    <r>
      <rPr>
        <sz val="8"/>
        <rFont val="Arial"/>
        <family val="2"/>
      </rPr>
      <t xml:space="preserve"> Redução em 25% do </t>
    </r>
    <r>
      <rPr>
        <b/>
        <sz val="8"/>
        <rFont val="Arial"/>
        <family val="2"/>
      </rPr>
      <t>C</t>
    </r>
    <r>
      <rPr>
        <sz val="8"/>
        <rFont val="Arial"/>
        <family val="2"/>
      </rPr>
      <t>(€):</t>
    </r>
  </si>
  <si>
    <t>&gt;&gt;&gt;&gt;</t>
  </si>
  <si>
    <r>
      <t xml:space="preserve">Redução em </t>
    </r>
    <r>
      <rPr>
        <b/>
        <i/>
        <sz val="7"/>
        <rFont val="Arial"/>
        <family val="2"/>
      </rPr>
      <t>25</t>
    </r>
    <r>
      <rPr>
        <i/>
        <sz val="7"/>
        <rFont val="Arial"/>
        <family val="2"/>
      </rPr>
      <t xml:space="preserve">% do valor de </t>
    </r>
    <r>
      <rPr>
        <b/>
        <i/>
        <sz val="7"/>
        <rFont val="Arial"/>
        <family val="2"/>
      </rPr>
      <t>C</t>
    </r>
    <r>
      <rPr>
        <i/>
        <sz val="7"/>
        <rFont val="Arial"/>
        <family val="2"/>
      </rPr>
      <t>(€)</t>
    </r>
  </si>
  <si>
    <t xml:space="preserve">TAXA DE URBANIZAÇÃO - FOLHA DE CÁLCULO Nº </t>
  </si>
  <si>
    <t>REQ Nº</t>
  </si>
  <si>
    <t>ESTACIONAMENTO PÚBLICO:</t>
  </si>
  <si>
    <r>
      <t>1.</t>
    </r>
    <r>
      <rPr>
        <sz val="8"/>
        <rFont val="Arial"/>
        <family val="2"/>
      </rPr>
      <t xml:space="preserve"> Valor de ∑</t>
    </r>
    <r>
      <rPr>
        <b/>
        <sz val="8"/>
        <rFont val="Arial"/>
        <family val="2"/>
      </rPr>
      <t>n</t>
    </r>
    <r>
      <rPr>
        <sz val="8"/>
        <rFont val="Arial"/>
        <family val="2"/>
      </rPr>
      <t xml:space="preserve"> =</t>
    </r>
  </si>
  <si>
    <r>
      <t>∑</t>
    </r>
    <r>
      <rPr>
        <b/>
        <sz val="8"/>
        <rFont val="Arial"/>
        <family val="2"/>
      </rPr>
      <t>n</t>
    </r>
    <r>
      <rPr>
        <sz val="5"/>
        <rFont val="Arial"/>
        <family val="2"/>
      </rPr>
      <t xml:space="preserve">pbp </t>
    </r>
    <r>
      <rPr>
        <sz val="8"/>
        <rFont val="Arial"/>
        <family val="2"/>
      </rPr>
      <t>=</t>
    </r>
  </si>
  <si>
    <r>
      <t>∑</t>
    </r>
    <r>
      <rPr>
        <b/>
        <sz val="8"/>
        <rFont val="Arial"/>
        <family val="2"/>
      </rPr>
      <t>n</t>
    </r>
    <r>
      <rPr>
        <sz val="5"/>
        <rFont val="Arial"/>
        <family val="2"/>
      </rPr>
      <t xml:space="preserve">pbo </t>
    </r>
    <r>
      <rPr>
        <sz val="8"/>
        <rFont val="Arial"/>
        <family val="2"/>
      </rPr>
      <t>=</t>
    </r>
  </si>
  <si>
    <t>Habitação:</t>
  </si>
  <si>
    <t>nº fogos</t>
  </si>
  <si>
    <r>
      <t>n</t>
    </r>
    <r>
      <rPr>
        <sz val="5"/>
        <rFont val="Arial"/>
        <family val="2"/>
      </rPr>
      <t>pbo</t>
    </r>
  </si>
  <si>
    <t>Habitação em moradia unifamiliar</t>
  </si>
  <si>
    <t>Habitação colectiva</t>
  </si>
  <si>
    <r>
      <t>a.c.</t>
    </r>
    <r>
      <rPr>
        <sz val="6"/>
        <rFont val="Arial"/>
        <family val="2"/>
      </rPr>
      <t>(m2)</t>
    </r>
  </si>
  <si>
    <t>Indústria e ou armazém:</t>
  </si>
  <si>
    <r>
      <t>n</t>
    </r>
    <r>
      <rPr>
        <sz val="5"/>
        <rFont val="Arial"/>
        <family val="2"/>
      </rPr>
      <t>pvo</t>
    </r>
  </si>
  <si>
    <t>ESTACIONAMENTO PRIVADO:</t>
  </si>
  <si>
    <t>Habitação em moradia unifamiliar:</t>
  </si>
  <si>
    <t>Habitação colectiva:</t>
  </si>
  <si>
    <t>To e T1 »» 1 lg/fogo</t>
  </si>
  <si>
    <t>T2 e T3 »» 1,5 lg/fogo</t>
  </si>
  <si>
    <t>T4, T5 e T6 »» 2 lg/fogo</t>
  </si>
  <si>
    <t>&gt; T6 »» 3 lg/fogo</t>
  </si>
  <si>
    <r>
      <t>∑</t>
    </r>
    <r>
      <rPr>
        <b/>
        <sz val="8"/>
        <rFont val="Arial"/>
        <family val="2"/>
      </rPr>
      <t>n</t>
    </r>
    <r>
      <rPr>
        <sz val="5"/>
        <rFont val="Arial"/>
        <family val="2"/>
      </rPr>
      <t xml:space="preserve">pvp </t>
    </r>
    <r>
      <rPr>
        <sz val="8"/>
        <rFont val="Arial"/>
        <family val="2"/>
      </rPr>
      <t>=</t>
    </r>
  </si>
  <si>
    <r>
      <t>∑</t>
    </r>
    <r>
      <rPr>
        <b/>
        <sz val="8"/>
        <rFont val="Arial"/>
        <family val="2"/>
      </rPr>
      <t>n</t>
    </r>
    <r>
      <rPr>
        <sz val="5"/>
        <rFont val="Arial"/>
        <family val="2"/>
      </rPr>
      <t xml:space="preserve">pvo </t>
    </r>
    <r>
      <rPr>
        <sz val="8"/>
        <rFont val="Arial"/>
        <family val="2"/>
      </rPr>
      <t>=</t>
    </r>
  </si>
  <si>
    <t>CÁLCULO DO VALOR DA TAXA ADMINISTRATIVA: [TA(€)=TA1+TA2]</t>
  </si>
  <si>
    <t>EMISSÃO DE ALVARÁ DE LICENÇA OU ADMISSÃO DE COMUNICAÇÃO PRÉVIA DE LOTEAMENTO E/OU OBRA DE URBANIZAÇÃO E RESPECTIVOS ADITAMENTOS (TA1):</t>
  </si>
  <si>
    <r>
      <t>20.</t>
    </r>
    <r>
      <rPr>
        <sz val="8"/>
        <rFont val="Arial"/>
        <family val="2"/>
      </rPr>
      <t xml:space="preserve"> Cálculo do </t>
    </r>
    <r>
      <rPr>
        <b/>
        <sz val="8"/>
        <rFont val="Arial"/>
        <family val="2"/>
      </rPr>
      <t>TA1</t>
    </r>
    <r>
      <rPr>
        <sz val="8"/>
        <rFont val="Arial"/>
        <family val="2"/>
      </rPr>
      <t>(€):</t>
    </r>
  </si>
  <si>
    <t>Valor em Euros</t>
  </si>
  <si>
    <t>Medição</t>
  </si>
  <si>
    <t>Valor a Liquidar</t>
  </si>
  <si>
    <t>Acresce ao montante referido no número anterior:</t>
  </si>
  <si>
    <t xml:space="preserve">Prazo – por cada mês ou fracção </t>
  </si>
  <si>
    <t xml:space="preserve">Publicação em jornal de âmbito local </t>
  </si>
  <si>
    <t xml:space="preserve">Publicação em jornal de âmbito nacional </t>
  </si>
  <si>
    <t>Total</t>
  </si>
  <si>
    <r>
      <t>21.</t>
    </r>
    <r>
      <rPr>
        <sz val="8"/>
        <rFont val="Arial"/>
        <family val="2"/>
      </rPr>
      <t xml:space="preserve"> Cálculo do </t>
    </r>
    <r>
      <rPr>
        <b/>
        <sz val="8"/>
        <rFont val="Arial"/>
        <family val="2"/>
      </rPr>
      <t>TA2</t>
    </r>
    <r>
      <rPr>
        <sz val="8"/>
        <rFont val="Arial"/>
        <family val="2"/>
      </rPr>
      <t>(€):</t>
    </r>
  </si>
  <si>
    <t>EMISSÃO DE ALVARÁ DE LICENÇA OU ADMISSÃO DE COMUNICAÇÃO PRÉVIA DE TRABALHOS DE REMODELAÇÃO DOS TERRENOS (TA2):</t>
  </si>
  <si>
    <t xml:space="preserve">Prazo – por cada mês ou fracção de mês </t>
  </si>
  <si>
    <t>Por cada metro cúbico</t>
  </si>
  <si>
    <r>
      <t>22.</t>
    </r>
    <r>
      <rPr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CÁLCULO TOTAL DA TAXA:</t>
    </r>
  </si>
  <si>
    <t xml:space="preserve">Emissão do Alvará ou Admissão da Comunicação Prévia </t>
  </si>
  <si>
    <t>DEPARTAMENTO DO PLANEAMENTO E URBANISMO</t>
  </si>
  <si>
    <t>Divisão de Edificação e Urbanismo</t>
  </si>
  <si>
    <t>Zona A</t>
  </si>
  <si>
    <t>Zona B</t>
  </si>
  <si>
    <t>Zona C</t>
  </si>
  <si>
    <t>Comércio e Serviços:</t>
  </si>
  <si>
    <t>Estabelecimento »» 1 lg/50m2</t>
  </si>
  <si>
    <t>Industria/armazém »» 1 lg/250m2</t>
  </si>
  <si>
    <t>1 lg/fogo para a.c.&lt;=90m2</t>
  </si>
  <si>
    <t>1,5 lg/fogo para a.c. &gt;90m2 e &lt;120m2</t>
  </si>
  <si>
    <t>2 lg/fogo com a.c. &gt;=120m2 e &lt;300m2</t>
  </si>
  <si>
    <t>3 lg/fogo com a.c. &gt;=300m2</t>
  </si>
  <si>
    <t>1 lg/fogo com a.c. &lt;120m2</t>
  </si>
  <si>
    <t>2 lg/fogo para a.c. &gt;120m2 e &lt;300m2</t>
  </si>
  <si>
    <t>3 lg/fogo para a.c. &gt;=300m2</t>
  </si>
  <si>
    <t>Estabelecimentos »» 1 lg/100m2</t>
  </si>
  <si>
    <t>Industria/armazém »» 1 lg/200m2</t>
  </si>
  <si>
    <t>Industria/armazém »» 1 lg pesado/1000m2</t>
  </si>
  <si>
    <t>Categorias</t>
  </si>
  <si>
    <t>de</t>
  </si>
  <si>
    <t>Espaços</t>
  </si>
  <si>
    <t>Categ. Espaços</t>
  </si>
  <si>
    <r>
      <t>TMU</t>
    </r>
    <r>
      <rPr>
        <sz val="8"/>
        <rFont val="Arial"/>
        <family val="2"/>
      </rPr>
      <t>(ac)</t>
    </r>
    <r>
      <rPr>
        <b/>
        <sz val="8"/>
        <rFont val="Arial"/>
        <family val="2"/>
      </rPr>
      <t xml:space="preserve"> = ∑Abi</t>
    </r>
    <r>
      <rPr>
        <sz val="8"/>
        <rFont val="Arial"/>
        <family val="2"/>
      </rPr>
      <t>(m2)</t>
    </r>
    <r>
      <rPr>
        <b/>
        <sz val="8"/>
        <rFont val="Arial"/>
        <family val="2"/>
      </rPr>
      <t xml:space="preserve"> x V</t>
    </r>
    <r>
      <rPr>
        <sz val="8"/>
        <rFont val="Arial"/>
        <family val="2"/>
      </rPr>
      <t>(€/m2)</t>
    </r>
  </si>
  <si>
    <r>
      <t>TMU</t>
    </r>
    <r>
      <rPr>
        <sz val="8"/>
        <rFont val="Arial"/>
        <family val="2"/>
      </rPr>
      <t>(is)</t>
    </r>
    <r>
      <rPr>
        <b/>
        <sz val="8"/>
        <rFont val="Arial"/>
        <family val="2"/>
      </rPr>
      <t xml:space="preserve"> = ∑Si</t>
    </r>
    <r>
      <rPr>
        <sz val="8"/>
        <rFont val="Arial"/>
        <family val="2"/>
      </rPr>
      <t>(m2)</t>
    </r>
    <r>
      <rPr>
        <b/>
        <sz val="8"/>
        <rFont val="Arial"/>
        <family val="2"/>
      </rPr>
      <t xml:space="preserve"> x V4</t>
    </r>
    <r>
      <rPr>
        <sz val="8"/>
        <rFont val="Arial"/>
        <family val="2"/>
      </rPr>
      <t>(€/m2)</t>
    </r>
  </si>
  <si>
    <t>28m2/120m2 x ac''</t>
  </si>
  <si>
    <t>28m2/120m2 x ac'''</t>
  </si>
  <si>
    <t>10m2/500m2 x ac'''</t>
  </si>
  <si>
    <r>
      <t>(</t>
    </r>
    <r>
      <rPr>
        <b/>
        <sz val="6"/>
        <rFont val="Arial"/>
        <family val="2"/>
      </rPr>
      <t>a.c.</t>
    </r>
    <r>
      <rPr>
        <sz val="6"/>
        <rFont val="Arial"/>
        <family val="2"/>
      </rPr>
      <t>com.serv./200)</t>
    </r>
  </si>
  <si>
    <t>Cumpre a alínea d) do Artigo 74º do RMUE?</t>
  </si>
  <si>
    <t>Emissão do Alvará de Licença</t>
  </si>
  <si>
    <r>
      <t>TMU</t>
    </r>
    <r>
      <rPr>
        <sz val="8"/>
        <rFont val="Arial"/>
        <family val="2"/>
      </rPr>
      <t>(ac)</t>
    </r>
    <r>
      <rPr>
        <b/>
        <sz val="8"/>
        <rFont val="Arial"/>
        <family val="2"/>
      </rPr>
      <t>+TMU</t>
    </r>
    <r>
      <rPr>
        <sz val="8"/>
        <rFont val="Arial"/>
        <family val="2"/>
      </rPr>
      <t>(is)</t>
    </r>
    <r>
      <rPr>
        <b/>
        <sz val="8"/>
        <rFont val="Arial"/>
        <family val="2"/>
      </rPr>
      <t>+C1+C2+C3+TA1+TA2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</si>
</sst>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_-* #,##0.00\ [$€-1]_-;\-* #,##0.00\ [$€-1]_-;_-* &quot;-&quot;??\ [$€-1]_-"/>
    <numFmt numFmtId="181" formatCode="#,##0.00\ [$€-1]"/>
    <numFmt numFmtId="182" formatCode="d\ mmmm\,\ yyyy"/>
    <numFmt numFmtId="183" formatCode="#,##0.00\ &quot;€&quot;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41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i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8"/>
      <color indexed="9"/>
      <name val="Arial"/>
      <family val="2"/>
    </font>
    <font>
      <sz val="8"/>
      <name val="Helvetica"/>
      <family val="2"/>
    </font>
    <font>
      <b/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4" applyNumberFormat="0" applyAlignment="0" applyProtection="0"/>
    <xf numFmtId="0" fontId="29" fillId="0" borderId="5" applyNumberFormat="0" applyFill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30" fillId="4" borderId="0" applyNumberFormat="0" applyBorder="0" applyAlignment="0" applyProtection="0"/>
    <xf numFmtId="0" fontId="31" fillId="7" borderId="4" applyNumberFormat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16" borderId="7" applyNumberFormat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17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80" fontId="13" fillId="0" borderId="0" xfId="47" applyFont="1" applyBorder="1" applyAlignment="1">
      <alignment/>
    </xf>
    <xf numFmtId="180" fontId="1" fillId="0" borderId="0" xfId="47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>
      <alignment horizontal="left"/>
    </xf>
    <xf numFmtId="0" fontId="7" fillId="24" borderId="0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>
      <alignment horizontal="center"/>
    </xf>
    <xf numFmtId="0" fontId="7" fillId="24" borderId="0" xfId="0" applyNumberFormat="1" applyFont="1" applyFill="1" applyBorder="1" applyAlignment="1" applyProtection="1">
      <alignment horizontal="center"/>
      <protection locked="0"/>
    </xf>
    <xf numFmtId="0" fontId="12" fillId="24" borderId="0" xfId="0" applyFont="1" applyFill="1" applyBorder="1" applyAlignment="1">
      <alignment horizontal="left"/>
    </xf>
    <xf numFmtId="0" fontId="13" fillId="24" borderId="0" xfId="0" applyFont="1" applyFill="1" applyBorder="1" applyAlignment="1">
      <alignment horizontal="left"/>
    </xf>
    <xf numFmtId="0" fontId="13" fillId="24" borderId="0" xfId="0" applyFont="1" applyFill="1" applyBorder="1" applyAlignment="1">
      <alignment/>
    </xf>
    <xf numFmtId="180" fontId="13" fillId="24" borderId="0" xfId="47" applyFont="1" applyFill="1" applyBorder="1" applyAlignment="1">
      <alignment/>
    </xf>
    <xf numFmtId="0" fontId="1" fillId="24" borderId="0" xfId="0" applyFont="1" applyFill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24" borderId="0" xfId="0" applyFont="1" applyFill="1" applyAlignment="1" applyProtection="1">
      <alignment/>
      <protection hidden="1"/>
    </xf>
    <xf numFmtId="0" fontId="7" fillId="24" borderId="0" xfId="0" applyFont="1" applyFill="1" applyAlignment="1" applyProtection="1">
      <alignment/>
      <protection hidden="1"/>
    </xf>
    <xf numFmtId="0" fontId="2" fillId="24" borderId="0" xfId="0" applyFont="1" applyFill="1" applyAlignment="1" applyProtection="1">
      <alignment horizontal="left" vertical="center"/>
      <protection hidden="1"/>
    </xf>
    <xf numFmtId="0" fontId="2" fillId="24" borderId="0" xfId="0" applyFont="1" applyFill="1" applyBorder="1" applyAlignment="1" applyProtection="1">
      <alignment horizontal="center" vertical="center"/>
      <protection hidden="1"/>
    </xf>
    <xf numFmtId="2" fontId="1" fillId="24" borderId="0" xfId="0" applyNumberFormat="1" applyFont="1" applyFill="1" applyBorder="1" applyAlignment="1" applyProtection="1">
      <alignment horizontal="right" vertical="center"/>
      <protection hidden="1"/>
    </xf>
    <xf numFmtId="0" fontId="2" fillId="24" borderId="0" xfId="0" applyFont="1" applyFill="1" applyBorder="1" applyAlignment="1" applyProtection="1">
      <alignment horizontal="left" vertical="center"/>
      <protection hidden="1"/>
    </xf>
    <xf numFmtId="2" fontId="2" fillId="24" borderId="0" xfId="0" applyNumberFormat="1" applyFont="1" applyFill="1" applyBorder="1" applyAlignment="1" applyProtection="1">
      <alignment horizontal="center" vertical="center"/>
      <protection hidden="1"/>
    </xf>
    <xf numFmtId="2" fontId="7" fillId="24" borderId="0" xfId="0" applyNumberFormat="1" applyFont="1" applyFill="1" applyBorder="1" applyAlignment="1" applyProtection="1">
      <alignment horizontal="center"/>
      <protection/>
    </xf>
    <xf numFmtId="2" fontId="1" fillId="24" borderId="0" xfId="0" applyNumberFormat="1" applyFont="1" applyFill="1" applyBorder="1" applyAlignment="1" applyProtection="1">
      <alignment horizontal="center"/>
      <protection hidden="1"/>
    </xf>
    <xf numFmtId="2" fontId="7" fillId="24" borderId="0" xfId="0" applyNumberFormat="1" applyFont="1" applyFill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181" fontId="5" fillId="0" borderId="0" xfId="0" applyNumberFormat="1" applyFont="1" applyBorder="1" applyAlignment="1" applyProtection="1">
      <alignment horizontal="center" vertical="center"/>
      <protection hidden="1"/>
    </xf>
    <xf numFmtId="2" fontId="7" fillId="24" borderId="16" xfId="0" applyNumberFormat="1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/>
    </xf>
    <xf numFmtId="0" fontId="2" fillId="24" borderId="18" xfId="0" applyFont="1" applyFill="1" applyBorder="1" applyAlignment="1" applyProtection="1">
      <alignment horizontal="center"/>
      <protection hidden="1"/>
    </xf>
    <xf numFmtId="0" fontId="2" fillId="24" borderId="19" xfId="0" applyFont="1" applyFill="1" applyBorder="1" applyAlignment="1" applyProtection="1">
      <alignment horizontal="center"/>
      <protection hidden="1"/>
    </xf>
    <xf numFmtId="0" fontId="1" fillId="24" borderId="20" xfId="0" applyFont="1" applyFill="1" applyBorder="1" applyAlignment="1" applyProtection="1">
      <alignment horizontal="center"/>
      <protection hidden="1"/>
    </xf>
    <xf numFmtId="0" fontId="1" fillId="24" borderId="18" xfId="0" applyFont="1" applyFill="1" applyBorder="1" applyAlignment="1" applyProtection="1">
      <alignment horizontal="center"/>
      <protection hidden="1"/>
    </xf>
    <xf numFmtId="0" fontId="2" fillId="24" borderId="19" xfId="0" applyFont="1" applyFill="1" applyBorder="1" applyAlignment="1" applyProtection="1">
      <alignment horizontal="left"/>
      <protection hidden="1"/>
    </xf>
    <xf numFmtId="0" fontId="2" fillId="24" borderId="20" xfId="0" applyFont="1" applyFill="1" applyBorder="1" applyAlignment="1" applyProtection="1">
      <alignment horizontal="center"/>
      <protection hidden="1"/>
    </xf>
    <xf numFmtId="0" fontId="2" fillId="24" borderId="20" xfId="0" applyFont="1" applyFill="1" applyBorder="1" applyAlignment="1" applyProtection="1">
      <alignment horizontal="left"/>
      <protection hidden="1"/>
    </xf>
    <xf numFmtId="0" fontId="2" fillId="24" borderId="18" xfId="0" applyFont="1" applyFill="1" applyBorder="1" applyAlignment="1" applyProtection="1">
      <alignment horizontal="left"/>
      <protection hidden="1"/>
    </xf>
    <xf numFmtId="2" fontId="1" fillId="24" borderId="19" xfId="0" applyNumberFormat="1" applyFont="1" applyFill="1" applyBorder="1" applyAlignment="1" applyProtection="1">
      <alignment horizontal="center"/>
      <protection hidden="1"/>
    </xf>
    <xf numFmtId="2" fontId="1" fillId="24" borderId="21" xfId="0" applyNumberFormat="1" applyFont="1" applyFill="1" applyBorder="1" applyAlignment="1" applyProtection="1">
      <alignment horizontal="right" vertical="center"/>
      <protection hidden="1"/>
    </xf>
    <xf numFmtId="2" fontId="1" fillId="24" borderId="20" xfId="0" applyNumberFormat="1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2" xfId="0" applyFont="1" applyBorder="1" applyAlignment="1">
      <alignment horizontal="right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2" fontId="7" fillId="2" borderId="1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24" borderId="0" xfId="0" applyNumberFormat="1" applyFont="1" applyFill="1" applyBorder="1" applyAlignment="1" applyProtection="1">
      <alignment horizontal="left" vertical="center"/>
      <protection hidden="1"/>
    </xf>
    <xf numFmtId="0" fontId="2" fillId="24" borderId="0" xfId="0" applyFont="1" applyFill="1" applyAlignment="1" applyProtection="1">
      <alignment horizontal="left" vertical="center"/>
      <protection hidden="1"/>
    </xf>
    <xf numFmtId="0" fontId="2" fillId="24" borderId="22" xfId="0" applyFont="1" applyFill="1" applyBorder="1" applyAlignment="1" applyProtection="1">
      <alignment horizontal="left" vertical="center"/>
      <protection hidden="1"/>
    </xf>
    <xf numFmtId="2" fontId="2" fillId="24" borderId="20" xfId="0" applyNumberFormat="1" applyFont="1" applyFill="1" applyBorder="1" applyAlignment="1" applyProtection="1">
      <alignment horizontal="center" vertical="center"/>
      <protection hidden="1"/>
    </xf>
    <xf numFmtId="2" fontId="2" fillId="24" borderId="19" xfId="0" applyNumberFormat="1" applyFont="1" applyFill="1" applyBorder="1" applyAlignment="1" applyProtection="1">
      <alignment horizontal="center" vertical="center"/>
      <protection hidden="1"/>
    </xf>
    <xf numFmtId="2" fontId="1" fillId="24" borderId="0" xfId="0" applyNumberFormat="1" applyFont="1" applyFill="1" applyBorder="1" applyAlignment="1" applyProtection="1">
      <alignment horizontal="right" vertical="center"/>
      <protection hidden="1"/>
    </xf>
    <xf numFmtId="2" fontId="1" fillId="24" borderId="22" xfId="0" applyNumberFormat="1" applyFont="1" applyFill="1" applyBorder="1" applyAlignment="1" applyProtection="1">
      <alignment horizontal="right" vertical="center"/>
      <protection hidden="1"/>
    </xf>
    <xf numFmtId="0" fontId="1" fillId="24" borderId="19" xfId="0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2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183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Alignment="1">
      <alignment/>
    </xf>
    <xf numFmtId="1" fontId="16" fillId="0" borderId="20" xfId="0" applyNumberFormat="1" applyFont="1" applyFill="1" applyBorder="1" applyAlignment="1" applyProtection="1">
      <alignment horizontal="center" vertical="center"/>
      <protection/>
    </xf>
    <xf numFmtId="1" fontId="16" fillId="0" borderId="18" xfId="0" applyNumberFormat="1" applyFont="1" applyFill="1" applyBorder="1" applyAlignment="1" applyProtection="1">
      <alignment horizontal="center" vertical="center"/>
      <protection/>
    </xf>
    <xf numFmtId="1" fontId="16" fillId="0" borderId="19" xfId="0" applyNumberFormat="1" applyFont="1" applyFill="1" applyBorder="1" applyAlignment="1" applyProtection="1">
      <alignment horizontal="center" vertical="center"/>
      <protection/>
    </xf>
    <xf numFmtId="183" fontId="5" fillId="0" borderId="20" xfId="0" applyNumberFormat="1" applyFont="1" applyFill="1" applyBorder="1" applyAlignment="1" applyProtection="1">
      <alignment horizontal="center"/>
      <protection/>
    </xf>
    <xf numFmtId="183" fontId="5" fillId="0" borderId="18" xfId="0" applyNumberFormat="1" applyFont="1" applyFill="1" applyBorder="1" applyAlignment="1" applyProtection="1">
      <alignment horizontal="center"/>
      <protection/>
    </xf>
    <xf numFmtId="183" fontId="5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17" xfId="0" applyNumberFormat="1" applyFont="1" applyBorder="1" applyAlignment="1">
      <alignment horizontal="center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21" fillId="0" borderId="2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183" fontId="21" fillId="0" borderId="17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 indent="2"/>
    </xf>
    <xf numFmtId="0" fontId="0" fillId="0" borderId="17" xfId="0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22" fillId="0" borderId="17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20" fillId="23" borderId="2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1" fillId="0" borderId="19" xfId="0" applyFont="1" applyBorder="1" applyAlignment="1">
      <alignment horizontal="left" vertical="center" wrapText="1"/>
    </xf>
    <xf numFmtId="183" fontId="1" fillId="0" borderId="20" xfId="0" applyNumberFormat="1" applyFont="1" applyBorder="1" applyAlignment="1">
      <alignment horizontal="center"/>
    </xf>
    <xf numFmtId="183" fontId="1" fillId="0" borderId="19" xfId="0" applyNumberFormat="1" applyFont="1" applyBorder="1" applyAlignment="1">
      <alignment horizontal="center"/>
    </xf>
    <xf numFmtId="183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3" fontId="1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182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0" fillId="23" borderId="17" xfId="0" applyFont="1" applyFill="1" applyBorder="1" applyAlignment="1">
      <alignment horizontal="center" vertical="center" wrapText="1"/>
    </xf>
    <xf numFmtId="181" fontId="10" fillId="0" borderId="20" xfId="0" applyNumberFormat="1" applyFont="1" applyBorder="1" applyAlignment="1">
      <alignment horizontal="center" vertical="center"/>
    </xf>
    <xf numFmtId="181" fontId="10" fillId="0" borderId="18" xfId="0" applyNumberFormat="1" applyFont="1" applyBorder="1" applyAlignment="1">
      <alignment horizontal="center" vertical="center"/>
    </xf>
    <xf numFmtId="181" fontId="10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2" fontId="1" fillId="0" borderId="20" xfId="0" applyNumberFormat="1" applyFont="1" applyBorder="1" applyAlignment="1" applyProtection="1">
      <alignment horizontal="center"/>
      <protection hidden="1"/>
    </xf>
    <xf numFmtId="2" fontId="1" fillId="0" borderId="18" xfId="0" applyNumberFormat="1" applyFont="1" applyBorder="1" applyAlignment="1" applyProtection="1">
      <alignment horizontal="center"/>
      <protection hidden="1"/>
    </xf>
    <xf numFmtId="2" fontId="1" fillId="0" borderId="19" xfId="0" applyNumberFormat="1" applyFont="1" applyBorder="1" applyAlignment="1" applyProtection="1">
      <alignment horizontal="center"/>
      <protection hidden="1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2" fontId="7" fillId="0" borderId="20" xfId="0" applyNumberFormat="1" applyFont="1" applyFill="1" applyBorder="1" applyAlignment="1" applyProtection="1">
      <alignment horizontal="center" vertical="center"/>
      <protection hidden="1"/>
    </xf>
    <xf numFmtId="2" fontId="7" fillId="0" borderId="18" xfId="0" applyNumberFormat="1" applyFont="1" applyFill="1" applyBorder="1" applyAlignment="1" applyProtection="1">
      <alignment horizontal="center" vertical="center"/>
      <protection hidden="1"/>
    </xf>
    <xf numFmtId="2" fontId="7" fillId="0" borderId="19" xfId="0" applyNumberFormat="1" applyFont="1" applyFill="1" applyBorder="1" applyAlignment="1" applyProtection="1">
      <alignment horizontal="center" vertical="center"/>
      <protection hidden="1"/>
    </xf>
    <xf numFmtId="181" fontId="5" fillId="0" borderId="20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center" vertical="center"/>
    </xf>
    <xf numFmtId="181" fontId="5" fillId="0" borderId="19" xfId="0" applyNumberFormat="1" applyFont="1" applyBorder="1" applyAlignment="1">
      <alignment horizontal="center" vertical="center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2" fontId="7" fillId="2" borderId="18" xfId="0" applyNumberFormat="1" applyFont="1" applyFill="1" applyBorder="1" applyAlignment="1" applyProtection="1">
      <alignment horizontal="center" vertical="center"/>
      <protection locked="0"/>
    </xf>
    <xf numFmtId="2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81" fontId="5" fillId="0" borderId="20" xfId="0" applyNumberFormat="1" applyFont="1" applyBorder="1" applyAlignment="1" applyProtection="1">
      <alignment horizontal="center" vertical="center"/>
      <protection hidden="1"/>
    </xf>
    <xf numFmtId="181" fontId="5" fillId="0" borderId="18" xfId="0" applyNumberFormat="1" applyFont="1" applyBorder="1" applyAlignment="1" applyProtection="1">
      <alignment horizontal="center" vertical="center"/>
      <protection hidden="1"/>
    </xf>
    <xf numFmtId="181" fontId="5" fillId="0" borderId="19" xfId="0" applyNumberFormat="1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>
      <alignment horizontal="center"/>
    </xf>
    <xf numFmtId="0" fontId="7" fillId="2" borderId="20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2" fontId="13" fillId="0" borderId="1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4" fillId="2" borderId="20" xfId="0" applyNumberFormat="1" applyFont="1" applyFill="1" applyBorder="1" applyAlignment="1" applyProtection="1">
      <alignment horizontal="center" vertical="center"/>
      <protection locked="0"/>
    </xf>
    <xf numFmtId="1" fontId="14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2" fontId="7" fillId="0" borderId="21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2" fontId="7" fillId="0" borderId="22" xfId="0" applyNumberFormat="1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2" fontId="7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7" fillId="2" borderId="10" xfId="0" applyNumberFormat="1" applyFont="1" applyFill="1" applyBorder="1" applyAlignment="1" applyProtection="1">
      <alignment horizontal="center" vertical="center"/>
      <protection locked="0"/>
    </xf>
    <xf numFmtId="2" fontId="7" fillId="2" borderId="11" xfId="0" applyNumberFormat="1" applyFont="1" applyFill="1" applyBorder="1" applyAlignment="1" applyProtection="1">
      <alignment horizontal="center" vertical="center"/>
      <protection locked="0"/>
    </xf>
    <xf numFmtId="2" fontId="7" fillId="2" borderId="21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center" vertical="center"/>
      <protection locked="0"/>
    </xf>
    <xf numFmtId="2" fontId="7" fillId="2" borderId="12" xfId="0" applyNumberFormat="1" applyFont="1" applyFill="1" applyBorder="1" applyAlignment="1" applyProtection="1">
      <alignment horizontal="center" vertical="center"/>
      <protection locked="0"/>
    </xf>
    <xf numFmtId="2" fontId="7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2" fontId="1" fillId="0" borderId="11" xfId="0" applyNumberFormat="1" applyFont="1" applyBorder="1" applyAlignment="1" applyProtection="1">
      <alignment horizontal="center" vertical="center"/>
      <protection hidden="1"/>
    </xf>
    <xf numFmtId="2" fontId="1" fillId="0" borderId="21" xfId="0" applyNumberFormat="1" applyFont="1" applyBorder="1" applyAlignment="1" applyProtection="1">
      <alignment horizontal="center" vertical="center"/>
      <protection hidden="1"/>
    </xf>
    <xf numFmtId="2" fontId="1" fillId="0" borderId="22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2" fontId="1" fillId="0" borderId="13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7" fillId="2" borderId="20" xfId="0" applyNumberFormat="1" applyFont="1" applyFill="1" applyBorder="1" applyAlignment="1" applyProtection="1">
      <alignment horizontal="center"/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7" fillId="2" borderId="1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9525</xdr:rowOff>
    </xdr:from>
    <xdr:to>
      <xdr:col>6</xdr:col>
      <xdr:colOff>314325</xdr:colOff>
      <xdr:row>31</xdr:row>
      <xdr:rowOff>0</xdr:rowOff>
    </xdr:to>
    <xdr:pic>
      <xdr:nvPicPr>
        <xdr:cNvPr id="1" name="Picture 49" descr="feira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05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U280"/>
  <sheetViews>
    <sheetView showGridLines="0" tabSelected="1" zoomScale="110" zoomScaleNormal="110" zoomScaleSheetLayoutView="100" workbookViewId="0" topLeftCell="A26">
      <selection activeCell="AC62" sqref="AC62"/>
    </sheetView>
  </sheetViews>
  <sheetFormatPr defaultColWidth="5.00390625" defaultRowHeight="9.75" customHeight="1"/>
  <cols>
    <col min="1" max="16384" width="5.00390625" style="2" customWidth="1"/>
  </cols>
  <sheetData>
    <row r="1" ht="9.75" customHeight="1" hidden="1"/>
    <row r="2" ht="9.75" customHeight="1" hidden="1"/>
    <row r="3" ht="9.75" customHeight="1" hidden="1"/>
    <row r="4" ht="9.75" customHeight="1" hidden="1"/>
    <row r="5" ht="9.75" customHeight="1" hidden="1"/>
    <row r="6" ht="9.75" customHeight="1" hidden="1"/>
    <row r="7" ht="9.75" customHeight="1" hidden="1"/>
    <row r="8" ht="9.75" customHeight="1" hidden="1"/>
    <row r="9" ht="9.75" customHeight="1" hidden="1"/>
    <row r="10" ht="9.75" customHeight="1" hidden="1"/>
    <row r="11" ht="9.75" customHeight="1" hidden="1"/>
    <row r="12" ht="9.75" customHeight="1" hidden="1"/>
    <row r="13" ht="9.75" customHeight="1" hidden="1"/>
    <row r="14" ht="9.75" customHeight="1" hidden="1"/>
    <row r="15" ht="9.75" customHeight="1" hidden="1"/>
    <row r="16" ht="9.75" customHeight="1" hidden="1"/>
    <row r="17" ht="9.75" customHeight="1" hidden="1"/>
    <row r="18" ht="9.75" customHeight="1" hidden="1"/>
    <row r="19" ht="9.75" customHeight="1" hidden="1"/>
    <row r="20" ht="9.75" customHeight="1" hidden="1"/>
    <row r="21" ht="9.75" customHeight="1" hidden="1"/>
    <row r="22" ht="9.75" customHeight="1" hidden="1"/>
    <row r="23" ht="9.75" customHeight="1" hidden="1"/>
    <row r="24" ht="9.75" customHeight="1" hidden="1"/>
    <row r="25" ht="11.25" hidden="1"/>
    <row r="32" spans="1:9" ht="9.75" customHeight="1">
      <c r="A32" s="140" t="s">
        <v>136</v>
      </c>
      <c r="B32" s="140"/>
      <c r="C32" s="140"/>
      <c r="D32" s="140"/>
      <c r="E32" s="140"/>
      <c r="F32" s="140"/>
      <c r="G32" s="140"/>
      <c r="H32" s="140"/>
      <c r="I32" s="140"/>
    </row>
    <row r="33" spans="1:9" ht="9.75" customHeight="1">
      <c r="A33" s="147" t="s">
        <v>137</v>
      </c>
      <c r="B33" s="148"/>
      <c r="C33" s="148"/>
      <c r="D33" s="148"/>
      <c r="E33" s="148"/>
      <c r="F33" s="148"/>
      <c r="G33" s="148"/>
      <c r="I33" s="45"/>
    </row>
    <row r="34" spans="1:18" s="30" customFormat="1" ht="9.75" customHeight="1">
      <c r="A34" s="2"/>
      <c r="B34" s="2"/>
      <c r="C34" s="2"/>
      <c r="D34" s="2"/>
      <c r="E34" s="2"/>
      <c r="F34" s="2"/>
      <c r="G34" s="2"/>
      <c r="H34" s="287" t="s">
        <v>96</v>
      </c>
      <c r="I34" s="287"/>
      <c r="J34" s="287"/>
      <c r="K34" s="287"/>
      <c r="L34" s="287"/>
      <c r="M34" s="287"/>
      <c r="N34" s="287"/>
      <c r="O34" s="287"/>
      <c r="P34" s="204">
        <f>AY2</f>
        <v>0</v>
      </c>
      <c r="Q34" s="205"/>
      <c r="R34" s="206"/>
    </row>
    <row r="35" spans="1:18" ht="9.75" customHeight="1">
      <c r="A35" s="3" t="s">
        <v>63</v>
      </c>
      <c r="B35" s="212">
        <f>BB2</f>
        <v>0</v>
      </c>
      <c r="C35" s="213"/>
      <c r="D35" s="213"/>
      <c r="E35" s="213"/>
      <c r="F35" s="214"/>
      <c r="G35" s="245" t="s">
        <v>64</v>
      </c>
      <c r="H35" s="180"/>
      <c r="I35" s="247"/>
      <c r="J35" s="212">
        <f>AS2</f>
        <v>0</v>
      </c>
      <c r="K35" s="213"/>
      <c r="L35" s="213"/>
      <c r="M35" s="214"/>
      <c r="N35" s="180" t="s">
        <v>65</v>
      </c>
      <c r="O35" s="180"/>
      <c r="P35" s="290">
        <f>AQ2</f>
        <v>0</v>
      </c>
      <c r="Q35" s="291"/>
      <c r="R35" s="292"/>
    </row>
    <row r="36" spans="1:21" s="25" customFormat="1" ht="4.5" customHeight="1">
      <c r="A36" s="57"/>
      <c r="B36" s="58"/>
      <c r="C36" s="58"/>
      <c r="D36" s="58"/>
      <c r="E36" s="58"/>
      <c r="F36" s="58"/>
      <c r="G36" s="59"/>
      <c r="H36" s="59"/>
      <c r="I36" s="59"/>
      <c r="J36" s="58"/>
      <c r="K36" s="58"/>
      <c r="L36" s="58"/>
      <c r="M36" s="58"/>
      <c r="N36" s="59"/>
      <c r="O36" s="59"/>
      <c r="P36" s="60"/>
      <c r="Q36" s="60"/>
      <c r="R36" s="60"/>
      <c r="S36" s="2"/>
      <c r="T36" s="2"/>
      <c r="U36" s="2"/>
    </row>
    <row r="37" spans="1:21" s="25" customFormat="1" ht="9.75" customHeight="1">
      <c r="A37" s="41"/>
      <c r="B37" s="41"/>
      <c r="C37" s="41"/>
      <c r="D37" s="42"/>
      <c r="E37" s="42"/>
      <c r="F37" s="42"/>
      <c r="G37" s="42"/>
      <c r="H37" s="43"/>
      <c r="I37" s="44"/>
      <c r="J37" s="43"/>
      <c r="K37" s="43"/>
      <c r="L37" s="43"/>
      <c r="M37" s="43"/>
      <c r="N37" s="180" t="s">
        <v>97</v>
      </c>
      <c r="O37" s="180"/>
      <c r="P37" s="290">
        <f>AZ2</f>
        <v>0</v>
      </c>
      <c r="Q37" s="291"/>
      <c r="R37" s="292"/>
      <c r="S37" s="2"/>
      <c r="T37" s="2"/>
      <c r="U37" s="2"/>
    </row>
    <row r="38" spans="1:21" s="25" customFormat="1" ht="4.5" customHeight="1">
      <c r="A38" s="61"/>
      <c r="B38" s="61"/>
      <c r="C38" s="61"/>
      <c r="D38" s="62"/>
      <c r="E38" s="62"/>
      <c r="F38" s="62"/>
      <c r="G38" s="62"/>
      <c r="H38" s="63"/>
      <c r="I38" s="64"/>
      <c r="J38" s="63"/>
      <c r="K38" s="63"/>
      <c r="L38" s="63"/>
      <c r="M38" s="63"/>
      <c r="N38" s="65"/>
      <c r="O38" s="65"/>
      <c r="P38" s="60"/>
      <c r="Q38" s="60"/>
      <c r="R38" s="60"/>
      <c r="S38" s="2"/>
      <c r="T38" s="2"/>
      <c r="U38" s="2"/>
    </row>
    <row r="39" spans="1:21" s="25" customFormat="1" ht="9.75" customHeight="1">
      <c r="A39" s="147" t="s">
        <v>69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2"/>
      <c r="Q39" s="2"/>
      <c r="R39" s="2"/>
      <c r="S39" s="2"/>
      <c r="T39" s="2"/>
      <c r="U39" s="2"/>
    </row>
    <row r="40" spans="1:21" s="25" customFormat="1" ht="9.75" customHeight="1">
      <c r="A40" s="5"/>
      <c r="B40" s="5"/>
      <c r="C40" s="5"/>
      <c r="D40" s="5"/>
      <c r="E40" s="5"/>
      <c r="F40" s="5"/>
      <c r="G40" s="5"/>
      <c r="H40" s="2"/>
      <c r="I40" s="288" t="s">
        <v>70</v>
      </c>
      <c r="J40" s="289"/>
      <c r="K40" s="289"/>
      <c r="L40" s="2"/>
      <c r="M40" s="2"/>
      <c r="N40" s="288" t="s">
        <v>71</v>
      </c>
      <c r="O40" s="288"/>
      <c r="P40" s="288"/>
      <c r="Q40" s="2"/>
      <c r="R40" s="2"/>
      <c r="S40" s="2"/>
      <c r="T40" s="2"/>
      <c r="U40" s="2"/>
    </row>
    <row r="41" spans="1:21" s="25" customFormat="1" ht="9.75" customHeight="1">
      <c r="A41" s="147" t="s">
        <v>72</v>
      </c>
      <c r="B41" s="147"/>
      <c r="C41" s="147"/>
      <c r="D41" s="147"/>
      <c r="E41" s="147"/>
      <c r="F41" s="147"/>
      <c r="G41" s="147"/>
      <c r="H41" s="147"/>
      <c r="I41" s="250"/>
      <c r="J41" s="251"/>
      <c r="K41" s="252"/>
      <c r="L41" s="6"/>
      <c r="M41" s="2"/>
      <c r="N41" s="250"/>
      <c r="O41" s="251"/>
      <c r="P41" s="252"/>
      <c r="Q41" s="2"/>
      <c r="R41" s="2"/>
      <c r="S41" s="2"/>
      <c r="T41" s="2"/>
      <c r="U41" s="2"/>
    </row>
    <row r="42" spans="1:21" s="25" customFormat="1" ht="9.75" customHeight="1">
      <c r="A42" s="2"/>
      <c r="B42" s="2"/>
      <c r="C42" s="2"/>
      <c r="D42" s="2"/>
      <c r="E42" s="2"/>
      <c r="F42" s="2"/>
      <c r="G42" s="2"/>
      <c r="H42" s="2"/>
      <c r="I42" s="19"/>
      <c r="J42" s="19"/>
      <c r="K42" s="19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25" customFormat="1" ht="9.75" customHeight="1">
      <c r="A43" s="147" t="s">
        <v>73</v>
      </c>
      <c r="B43" s="147"/>
      <c r="C43" s="147"/>
      <c r="D43" s="147"/>
      <c r="E43" s="249"/>
      <c r="F43" s="7"/>
      <c r="G43" s="7"/>
      <c r="H43" s="7"/>
      <c r="I43" s="250"/>
      <c r="J43" s="251"/>
      <c r="K43" s="252"/>
      <c r="L43" s="2"/>
      <c r="M43" s="2"/>
      <c r="N43" s="250"/>
      <c r="O43" s="251"/>
      <c r="P43" s="252"/>
      <c r="Q43" s="2"/>
      <c r="R43" s="2"/>
      <c r="S43" s="2"/>
      <c r="T43" s="2"/>
      <c r="U43" s="2"/>
    </row>
    <row r="44" spans="1:21" s="25" customFormat="1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25" customFormat="1" ht="9.75" customHeight="1">
      <c r="A45" s="253" t="s">
        <v>74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5"/>
      <c r="S45" s="2"/>
      <c r="T45" s="2"/>
      <c r="U45" s="2"/>
    </row>
    <row r="46" spans="1:21" s="25" customFormat="1" ht="9.75" customHeight="1">
      <c r="A46" s="236" t="s">
        <v>75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8"/>
      <c r="S46" s="2"/>
      <c r="T46" s="2"/>
      <c r="U46" s="2"/>
    </row>
    <row r="47" spans="1:21" s="25" customFormat="1" ht="9.75" customHeight="1">
      <c r="A47" s="239" t="s">
        <v>76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1"/>
      <c r="S47" s="2"/>
      <c r="T47" s="2"/>
      <c r="U47" s="2"/>
    </row>
    <row r="48" spans="1:21" s="25" customFormat="1" ht="9.75" customHeight="1">
      <c r="A48" s="8"/>
      <c r="B48" s="256" t="s">
        <v>9</v>
      </c>
      <c r="C48" s="256"/>
      <c r="D48" s="256"/>
      <c r="E48" s="9"/>
      <c r="F48" s="2"/>
      <c r="G48" s="258" t="s">
        <v>17</v>
      </c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"/>
      <c r="T48" s="2"/>
      <c r="U48" s="2"/>
    </row>
    <row r="49" spans="1:21" s="25" customFormat="1" ht="9.75" customHeight="1">
      <c r="A49" s="10"/>
      <c r="B49" s="257"/>
      <c r="C49" s="257"/>
      <c r="D49" s="257"/>
      <c r="E49" s="11"/>
      <c r="F49" s="2"/>
      <c r="G49" s="193" t="s">
        <v>5</v>
      </c>
      <c r="H49" s="193"/>
      <c r="I49" s="193" t="s">
        <v>4</v>
      </c>
      <c r="J49" s="193"/>
      <c r="K49" s="193" t="s">
        <v>3</v>
      </c>
      <c r="L49" s="193"/>
      <c r="M49" s="193" t="s">
        <v>2</v>
      </c>
      <c r="N49" s="193"/>
      <c r="O49" s="193" t="s">
        <v>1</v>
      </c>
      <c r="P49" s="193"/>
      <c r="Q49" s="193" t="s">
        <v>0</v>
      </c>
      <c r="R49" s="193"/>
      <c r="S49" s="2"/>
      <c r="T49" s="2"/>
      <c r="U49" s="2"/>
    </row>
    <row r="50" spans="1:21" s="25" customFormat="1" ht="4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25" customFormat="1" ht="9.75" customHeight="1">
      <c r="A51" s="242" t="s">
        <v>154</v>
      </c>
      <c r="B51" s="243"/>
      <c r="C51" s="244"/>
      <c r="D51" s="193" t="s">
        <v>6</v>
      </c>
      <c r="E51" s="193"/>
      <c r="F51" s="2"/>
      <c r="G51" s="215">
        <v>1.57</v>
      </c>
      <c r="H51" s="215"/>
      <c r="I51" s="215">
        <v>1.88</v>
      </c>
      <c r="J51" s="215"/>
      <c r="K51" s="215">
        <v>2.19</v>
      </c>
      <c r="L51" s="215"/>
      <c r="M51" s="215">
        <v>2.5</v>
      </c>
      <c r="N51" s="215"/>
      <c r="O51" s="215">
        <v>2.81</v>
      </c>
      <c r="P51" s="215"/>
      <c r="Q51" s="215">
        <v>3.12</v>
      </c>
      <c r="R51" s="215"/>
      <c r="S51" s="2"/>
      <c r="T51" s="2"/>
      <c r="U51" s="2"/>
    </row>
    <row r="52" spans="1:21" s="25" customFormat="1" ht="9.75" customHeight="1">
      <c r="A52" s="245" t="s">
        <v>155</v>
      </c>
      <c r="B52" s="246"/>
      <c r="C52" s="247"/>
      <c r="D52" s="193" t="s">
        <v>7</v>
      </c>
      <c r="E52" s="193"/>
      <c r="F52" s="2"/>
      <c r="G52" s="215">
        <v>1.1</v>
      </c>
      <c r="H52" s="215"/>
      <c r="I52" s="215">
        <v>1.31</v>
      </c>
      <c r="J52" s="215"/>
      <c r="K52" s="215">
        <v>1.53</v>
      </c>
      <c r="L52" s="215"/>
      <c r="M52" s="215">
        <v>1.75</v>
      </c>
      <c r="N52" s="215"/>
      <c r="O52" s="215">
        <v>1.96</v>
      </c>
      <c r="P52" s="215"/>
      <c r="Q52" s="215">
        <v>2.18</v>
      </c>
      <c r="R52" s="215"/>
      <c r="S52" s="2"/>
      <c r="T52" s="2"/>
      <c r="U52" s="2"/>
    </row>
    <row r="53" spans="1:21" s="25" customFormat="1" ht="9.75" customHeight="1">
      <c r="A53" s="222" t="s">
        <v>156</v>
      </c>
      <c r="B53" s="223"/>
      <c r="C53" s="224"/>
      <c r="D53" s="193" t="s">
        <v>8</v>
      </c>
      <c r="E53" s="193"/>
      <c r="F53" s="2"/>
      <c r="G53" s="215">
        <v>0.78</v>
      </c>
      <c r="H53" s="215"/>
      <c r="I53" s="215">
        <v>0.94</v>
      </c>
      <c r="J53" s="215"/>
      <c r="K53" s="215">
        <v>1.09</v>
      </c>
      <c r="L53" s="215"/>
      <c r="M53" s="215">
        <v>1.25</v>
      </c>
      <c r="N53" s="215"/>
      <c r="O53" s="215">
        <v>1.4</v>
      </c>
      <c r="P53" s="215"/>
      <c r="Q53" s="215">
        <v>1.56</v>
      </c>
      <c r="R53" s="215"/>
      <c r="S53" s="2"/>
      <c r="T53" s="2"/>
      <c r="U53" s="2"/>
    </row>
    <row r="54" spans="1:21" s="25" customFormat="1" ht="9.75" customHeight="1">
      <c r="A54" s="2"/>
      <c r="B54" s="2"/>
      <c r="C54" s="2"/>
      <c r="D54" s="2"/>
      <c r="E54" s="2"/>
      <c r="F54" s="2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s="25" customFormat="1" ht="9.75" customHeight="1">
      <c r="A55" s="253" t="s">
        <v>77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5"/>
      <c r="S55" s="2"/>
      <c r="T55" s="2"/>
      <c r="U55" s="2"/>
    </row>
    <row r="56" spans="1:21" s="25" customFormat="1" ht="9.75" customHeight="1">
      <c r="A56" s="259" t="s">
        <v>66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1"/>
      <c r="S56" s="2"/>
      <c r="T56" s="2"/>
      <c r="U56" s="2"/>
    </row>
    <row r="57" spans="1:21" s="25" customFormat="1" ht="9.75" customHeight="1">
      <c r="A57" s="259" t="s">
        <v>67</v>
      </c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1"/>
      <c r="S57" s="2"/>
      <c r="T57" s="2"/>
      <c r="U57" s="2"/>
    </row>
    <row r="58" spans="1:21" s="25" customFormat="1" ht="9.75" customHeight="1">
      <c r="A58" s="230" t="s">
        <v>68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2"/>
      <c r="S58" s="2"/>
      <c r="T58" s="2"/>
      <c r="U58" s="2"/>
    </row>
    <row r="59" spans="1:21" s="25" customFormat="1" ht="9.75" customHeight="1">
      <c r="A59" s="8"/>
      <c r="B59" s="256" t="s">
        <v>9</v>
      </c>
      <c r="C59" s="256"/>
      <c r="D59" s="256"/>
      <c r="E59" s="9"/>
      <c r="F59" s="2"/>
      <c r="G59" s="258" t="s">
        <v>17</v>
      </c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"/>
      <c r="T59" s="2"/>
      <c r="U59" s="2"/>
    </row>
    <row r="60" spans="1:21" s="25" customFormat="1" ht="9.75" customHeight="1">
      <c r="A60" s="10"/>
      <c r="B60" s="257"/>
      <c r="C60" s="257"/>
      <c r="D60" s="257"/>
      <c r="E60" s="11"/>
      <c r="F60" s="2"/>
      <c r="G60" s="193" t="s">
        <v>5</v>
      </c>
      <c r="H60" s="193"/>
      <c r="I60" s="193" t="s">
        <v>4</v>
      </c>
      <c r="J60" s="193"/>
      <c r="K60" s="193" t="s">
        <v>3</v>
      </c>
      <c r="L60" s="193"/>
      <c r="M60" s="193" t="s">
        <v>2</v>
      </c>
      <c r="N60" s="193"/>
      <c r="O60" s="193" t="s">
        <v>1</v>
      </c>
      <c r="P60" s="193"/>
      <c r="Q60" s="193" t="s">
        <v>0</v>
      </c>
      <c r="R60" s="193"/>
      <c r="S60" s="2"/>
      <c r="T60" s="2"/>
      <c r="U60" s="2"/>
    </row>
    <row r="61" spans="1:21" s="25" customFormat="1" ht="4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25" customFormat="1" ht="9.75" customHeight="1">
      <c r="A62" s="242" t="s">
        <v>154</v>
      </c>
      <c r="B62" s="243"/>
      <c r="C62" s="244"/>
      <c r="D62" s="193" t="s">
        <v>6</v>
      </c>
      <c r="E62" s="193"/>
      <c r="F62" s="2"/>
      <c r="G62" s="215">
        <v>3.13</v>
      </c>
      <c r="H62" s="215"/>
      <c r="I62" s="215">
        <v>3.75</v>
      </c>
      <c r="J62" s="215"/>
      <c r="K62" s="215">
        <v>4.37</v>
      </c>
      <c r="L62" s="215"/>
      <c r="M62" s="215">
        <v>4.99</v>
      </c>
      <c r="N62" s="215"/>
      <c r="O62" s="215">
        <v>5.61</v>
      </c>
      <c r="P62" s="215"/>
      <c r="Q62" s="215">
        <v>6.23</v>
      </c>
      <c r="R62" s="215"/>
      <c r="S62" s="2"/>
      <c r="T62" s="2"/>
      <c r="U62" s="2"/>
    </row>
    <row r="63" spans="1:21" s="25" customFormat="1" ht="9.75" customHeight="1">
      <c r="A63" s="245" t="s">
        <v>155</v>
      </c>
      <c r="B63" s="246"/>
      <c r="C63" s="247"/>
      <c r="D63" s="193" t="s">
        <v>7</v>
      </c>
      <c r="E63" s="193"/>
      <c r="F63" s="2"/>
      <c r="G63" s="215">
        <v>2.19</v>
      </c>
      <c r="H63" s="215"/>
      <c r="I63" s="215">
        <v>2.63</v>
      </c>
      <c r="J63" s="215"/>
      <c r="K63" s="215">
        <v>3.06</v>
      </c>
      <c r="L63" s="215"/>
      <c r="M63" s="215">
        <v>3.49</v>
      </c>
      <c r="N63" s="215"/>
      <c r="O63" s="215">
        <v>3.93</v>
      </c>
      <c r="P63" s="215"/>
      <c r="Q63" s="215">
        <v>4.36</v>
      </c>
      <c r="R63" s="215"/>
      <c r="S63" s="13"/>
      <c r="T63" s="13"/>
      <c r="U63" s="13"/>
    </row>
    <row r="64" spans="1:21" s="39" customFormat="1" ht="9.75" customHeight="1">
      <c r="A64" s="222" t="s">
        <v>156</v>
      </c>
      <c r="B64" s="223"/>
      <c r="C64" s="224"/>
      <c r="D64" s="193" t="s">
        <v>8</v>
      </c>
      <c r="E64" s="193"/>
      <c r="F64" s="2"/>
      <c r="G64" s="215">
        <v>1.57</v>
      </c>
      <c r="H64" s="215"/>
      <c r="I64" s="215">
        <v>1.88</v>
      </c>
      <c r="J64" s="215"/>
      <c r="K64" s="215">
        <v>2.19</v>
      </c>
      <c r="L64" s="215"/>
      <c r="M64" s="215">
        <v>2.5</v>
      </c>
      <c r="N64" s="215"/>
      <c r="O64" s="215">
        <v>2.81</v>
      </c>
      <c r="P64" s="215"/>
      <c r="Q64" s="215">
        <v>3.12</v>
      </c>
      <c r="R64" s="215"/>
      <c r="S64" s="2"/>
      <c r="T64" s="2"/>
      <c r="U64" s="2"/>
    </row>
    <row r="65" spans="1:21" s="25" customFormat="1" ht="9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25" customFormat="1" ht="9.75" customHeight="1" hidden="1">
      <c r="A66" s="147"/>
      <c r="B66" s="147"/>
      <c r="C66" s="147"/>
      <c r="D66" s="147"/>
      <c r="E66" s="286"/>
      <c r="F66" s="271"/>
      <c r="G66" s="272"/>
      <c r="H66" s="27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25" customFormat="1" ht="9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25" customFormat="1" ht="9.75" customHeight="1">
      <c r="A68" s="111" t="s">
        <v>40</v>
      </c>
      <c r="B68" s="111"/>
      <c r="C68" s="111"/>
      <c r="D68" s="111"/>
      <c r="E68" s="111"/>
      <c r="F68" s="111"/>
      <c r="G68" s="114"/>
      <c r="H68" s="115" t="s">
        <v>158</v>
      </c>
      <c r="I68" s="116"/>
      <c r="J68" s="116"/>
      <c r="K68" s="116"/>
      <c r="L68" s="116"/>
      <c r="M68" s="117"/>
      <c r="N68" s="12" t="s">
        <v>10</v>
      </c>
      <c r="O68" s="208">
        <f>I41*I43+N41*N43</f>
        <v>0</v>
      </c>
      <c r="P68" s="209"/>
      <c r="Q68" s="209"/>
      <c r="R68" s="210"/>
      <c r="S68" s="2"/>
      <c r="T68" s="2"/>
      <c r="U68" s="2"/>
    </row>
    <row r="69" spans="1:21" s="25" customFormat="1" ht="9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25" customFormat="1" ht="9.75" customHeight="1">
      <c r="A70" s="147" t="s">
        <v>11</v>
      </c>
      <c r="B70" s="147"/>
      <c r="C70" s="147"/>
      <c r="D70" s="147"/>
      <c r="E70" s="147"/>
      <c r="F70" s="147"/>
      <c r="G70" s="147"/>
      <c r="H70" s="190"/>
      <c r="I70" s="191"/>
      <c r="J70" s="19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s="25" customFormat="1" ht="9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25" customFormat="1" ht="9.75" customHeight="1">
      <c r="A72" s="147" t="s">
        <v>12</v>
      </c>
      <c r="B72" s="147"/>
      <c r="C72" s="147"/>
      <c r="D72" s="147"/>
      <c r="E72" s="147"/>
      <c r="F72" s="147"/>
      <c r="G72" s="147"/>
      <c r="H72" s="190"/>
      <c r="I72" s="191"/>
      <c r="J72" s="19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25" customFormat="1" ht="9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25" customFormat="1" ht="9.75" customHeight="1">
      <c r="A74" s="147" t="s">
        <v>13</v>
      </c>
      <c r="B74" s="148"/>
      <c r="C74" s="148"/>
      <c r="D74" s="148"/>
      <c r="E74" s="148"/>
      <c r="F74" s="148"/>
      <c r="G74" s="148"/>
      <c r="H74" s="187">
        <f>IF(H72&gt;H70,"?",IF(H72&gt;0,IF(H72/H70&gt;0.7,H72-(H70*0.7),0),0))</f>
        <v>0</v>
      </c>
      <c r="I74" s="188"/>
      <c r="J74" s="18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25" customFormat="1" ht="9.75" customHeight="1">
      <c r="A75" s="1"/>
      <c r="B75" s="3"/>
      <c r="C75" s="3"/>
      <c r="D75" s="3"/>
      <c r="E75" s="3"/>
      <c r="F75" s="3"/>
      <c r="G75" s="3"/>
      <c r="H75" s="14"/>
      <c r="I75" s="14"/>
      <c r="J75" s="14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25" customFormat="1" ht="9.75" customHeight="1">
      <c r="A76" s="147" t="s">
        <v>14</v>
      </c>
      <c r="B76" s="148"/>
      <c r="C76" s="148"/>
      <c r="D76" s="148"/>
      <c r="E76" s="148"/>
      <c r="F76" s="148"/>
      <c r="G76" s="148"/>
      <c r="H76" s="190"/>
      <c r="I76" s="191"/>
      <c r="J76" s="19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25" customFormat="1" ht="9.75" customHeight="1">
      <c r="A77" s="1"/>
      <c r="B77" s="3"/>
      <c r="C77" s="3"/>
      <c r="D77" s="20"/>
      <c r="E77" s="3"/>
      <c r="F77" s="3"/>
      <c r="G77" s="3"/>
      <c r="H77" s="15"/>
      <c r="I77" s="15"/>
      <c r="J77" s="1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25" customFormat="1" ht="9.75" customHeight="1">
      <c r="A78" s="269" t="s">
        <v>157</v>
      </c>
      <c r="B78" s="269"/>
      <c r="C78" s="269"/>
      <c r="D78" s="3"/>
      <c r="E78" s="207" t="s">
        <v>15</v>
      </c>
      <c r="F78" s="270"/>
      <c r="G78" s="270"/>
      <c r="H78" s="270"/>
      <c r="I78" s="270"/>
      <c r="J78" s="27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25" customFormat="1" ht="4.5" customHeight="1">
      <c r="A79" s="1"/>
      <c r="B79" s="3"/>
      <c r="C79" s="3"/>
      <c r="D79" s="3"/>
      <c r="E79" s="3"/>
      <c r="F79" s="3"/>
      <c r="G79" s="3"/>
      <c r="H79" s="15"/>
      <c r="I79" s="15"/>
      <c r="J79" s="15"/>
      <c r="K79" s="2"/>
      <c r="L79" s="2"/>
      <c r="M79" s="2"/>
      <c r="N79" s="2"/>
      <c r="O79" s="2"/>
      <c r="P79" s="2"/>
      <c r="Q79" s="2"/>
      <c r="R79" s="2"/>
      <c r="S79" s="13"/>
      <c r="T79" s="13"/>
      <c r="U79" s="13"/>
    </row>
    <row r="80" spans="1:21" s="39" customFormat="1" ht="9.75" customHeight="1">
      <c r="A80" s="207" t="s">
        <v>6</v>
      </c>
      <c r="B80" s="207"/>
      <c r="C80" s="207"/>
      <c r="D80" s="3"/>
      <c r="E80" s="149">
        <v>5</v>
      </c>
      <c r="F80" s="149"/>
      <c r="G80" s="149"/>
      <c r="H80" s="149"/>
      <c r="I80" s="149"/>
      <c r="J80" s="14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25" customFormat="1" ht="11.25">
      <c r="A81" s="207" t="s">
        <v>7</v>
      </c>
      <c r="B81" s="207"/>
      <c r="C81" s="207"/>
      <c r="D81" s="3"/>
      <c r="E81" s="149">
        <v>3.5</v>
      </c>
      <c r="F81" s="149"/>
      <c r="G81" s="149"/>
      <c r="H81" s="149"/>
      <c r="I81" s="149"/>
      <c r="J81" s="149"/>
      <c r="K81" s="2"/>
      <c r="L81" s="2"/>
      <c r="M81" s="2"/>
      <c r="N81" s="2"/>
      <c r="O81" s="2"/>
      <c r="P81" s="2"/>
      <c r="Q81" s="2"/>
      <c r="R81" s="2"/>
      <c r="S81" s="18"/>
      <c r="T81" s="18"/>
      <c r="U81" s="18"/>
    </row>
    <row r="82" spans="1:18" s="18" customFormat="1" ht="11.25">
      <c r="A82" s="207" t="s">
        <v>8</v>
      </c>
      <c r="B82" s="207"/>
      <c r="C82" s="207"/>
      <c r="D82" s="21"/>
      <c r="E82" s="149">
        <v>2.5</v>
      </c>
      <c r="F82" s="149"/>
      <c r="G82" s="149"/>
      <c r="H82" s="149"/>
      <c r="I82" s="149"/>
      <c r="J82" s="149"/>
      <c r="K82" s="2"/>
      <c r="L82" s="2"/>
      <c r="M82" s="2"/>
      <c r="N82" s="2"/>
      <c r="O82" s="2"/>
      <c r="P82" s="2"/>
      <c r="Q82" s="2"/>
      <c r="R82" s="2"/>
    </row>
    <row r="83" spans="1:18" s="18" customFormat="1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21" s="18" customFormat="1" ht="9.75" customHeight="1">
      <c r="A84" s="111" t="s">
        <v>16</v>
      </c>
      <c r="B84" s="111"/>
      <c r="C84" s="111"/>
      <c r="D84" s="111"/>
      <c r="E84" s="111"/>
      <c r="F84" s="111"/>
      <c r="G84" s="112"/>
      <c r="H84" s="115" t="s">
        <v>159</v>
      </c>
      <c r="I84" s="116"/>
      <c r="J84" s="116"/>
      <c r="K84" s="116"/>
      <c r="L84" s="116"/>
      <c r="M84" s="117"/>
      <c r="N84" s="12" t="s">
        <v>10</v>
      </c>
      <c r="O84" s="208">
        <f>H74*H76</f>
        <v>0</v>
      </c>
      <c r="P84" s="209"/>
      <c r="Q84" s="209"/>
      <c r="R84" s="210"/>
      <c r="S84" s="13"/>
      <c r="T84" s="13"/>
      <c r="U84" s="13"/>
    </row>
    <row r="85" spans="1:21" s="18" customFormat="1" ht="9.75" customHeight="1">
      <c r="A85" s="46"/>
      <c r="B85" s="46"/>
      <c r="C85" s="46"/>
      <c r="D85" s="46"/>
      <c r="E85" s="46"/>
      <c r="F85" s="46"/>
      <c r="G85" s="47"/>
      <c r="H85" s="12"/>
      <c r="I85" s="12"/>
      <c r="J85" s="12"/>
      <c r="K85" s="12"/>
      <c r="L85" s="12"/>
      <c r="M85" s="12"/>
      <c r="N85" s="12"/>
      <c r="O85" s="78"/>
      <c r="P85" s="78"/>
      <c r="Q85" s="78"/>
      <c r="R85" s="78"/>
      <c r="S85" s="13"/>
      <c r="T85" s="13"/>
      <c r="U85" s="13"/>
    </row>
    <row r="86" spans="1:21" s="39" customFormat="1" ht="9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8"/>
      <c r="T86" s="28"/>
      <c r="U86" s="28"/>
    </row>
    <row r="87" spans="1:18" ht="9.75" customHeight="1">
      <c r="A87" s="194" t="s">
        <v>18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6"/>
      <c r="L87" s="16"/>
      <c r="M87" s="16"/>
      <c r="N87" s="16"/>
      <c r="O87" s="17"/>
      <c r="P87" s="17"/>
      <c r="Q87" s="17"/>
      <c r="R87" s="17"/>
    </row>
    <row r="88" spans="1:18" ht="9.7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16"/>
      <c r="L88" s="16"/>
      <c r="M88" s="16"/>
      <c r="N88" s="16"/>
      <c r="O88" s="17"/>
      <c r="P88" s="17"/>
      <c r="Q88" s="17"/>
      <c r="R88" s="17"/>
    </row>
    <row r="89" spans="1:18" ht="9.75" customHeight="1">
      <c r="A89" s="194" t="s">
        <v>39</v>
      </c>
      <c r="B89" s="194"/>
      <c r="C89" s="194"/>
      <c r="D89" s="194"/>
      <c r="E89" s="194"/>
      <c r="F89" s="194"/>
      <c r="G89" s="194"/>
      <c r="H89" s="194"/>
      <c r="I89" s="194"/>
      <c r="J89" s="194"/>
      <c r="K89" s="18"/>
      <c r="L89" s="18"/>
      <c r="M89" s="18"/>
      <c r="N89" s="18"/>
      <c r="O89" s="18"/>
      <c r="P89" s="18"/>
      <c r="Q89" s="18"/>
      <c r="R89" s="18"/>
    </row>
    <row r="90" spans="1:18" ht="9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ht="9.75" customHeight="1">
      <c r="A91" s="226" t="s">
        <v>19</v>
      </c>
      <c r="B91" s="226"/>
      <c r="C91" s="226"/>
      <c r="D91" s="226"/>
      <c r="E91" s="226" t="s">
        <v>23</v>
      </c>
      <c r="F91" s="226"/>
      <c r="G91" s="226"/>
      <c r="H91" s="226" t="s">
        <v>25</v>
      </c>
      <c r="I91" s="226"/>
      <c r="J91" s="226"/>
      <c r="K91" s="226" t="s">
        <v>78</v>
      </c>
      <c r="L91" s="226"/>
      <c r="M91" s="248" t="s">
        <v>28</v>
      </c>
      <c r="N91" s="248"/>
      <c r="O91" s="248" t="s">
        <v>29</v>
      </c>
      <c r="P91" s="248"/>
      <c r="Q91" s="248" t="s">
        <v>30</v>
      </c>
      <c r="R91" s="248"/>
    </row>
    <row r="92" spans="1:18" ht="9.75" customHeight="1">
      <c r="A92" s="248" t="s">
        <v>79</v>
      </c>
      <c r="B92" s="248"/>
      <c r="C92" s="248"/>
      <c r="D92" s="248"/>
      <c r="E92" s="248" t="s">
        <v>80</v>
      </c>
      <c r="F92" s="248"/>
      <c r="G92" s="248"/>
      <c r="H92" s="248" t="s">
        <v>81</v>
      </c>
      <c r="I92" s="248"/>
      <c r="J92" s="248"/>
      <c r="K92" s="132"/>
      <c r="L92" s="132"/>
      <c r="M92" s="235">
        <f>28*K92+35*K92</f>
        <v>0</v>
      </c>
      <c r="N92" s="235"/>
      <c r="O92" s="274"/>
      <c r="P92" s="275"/>
      <c r="Q92" s="280">
        <f>IF(Q97-O92&gt;0,Q97-O92,0)</f>
        <v>0</v>
      </c>
      <c r="R92" s="281"/>
    </row>
    <row r="93" spans="1:18" ht="9.75" customHeight="1">
      <c r="A93" s="268" t="s">
        <v>20</v>
      </c>
      <c r="B93" s="268"/>
      <c r="C93" s="268"/>
      <c r="D93" s="268"/>
      <c r="E93" s="268" t="s">
        <v>24</v>
      </c>
      <c r="F93" s="268"/>
      <c r="G93" s="268"/>
      <c r="H93" s="268" t="s">
        <v>26</v>
      </c>
      <c r="I93" s="268"/>
      <c r="J93" s="268"/>
      <c r="K93" s="262"/>
      <c r="L93" s="262"/>
      <c r="M93" s="267">
        <f>28/120*K93+35/120*K93</f>
        <v>0</v>
      </c>
      <c r="N93" s="267"/>
      <c r="O93" s="276"/>
      <c r="P93" s="277"/>
      <c r="Q93" s="282"/>
      <c r="R93" s="283"/>
    </row>
    <row r="94" spans="1:18" ht="9.75" customHeight="1">
      <c r="A94" s="248" t="s">
        <v>21</v>
      </c>
      <c r="B94" s="248"/>
      <c r="C94" s="248"/>
      <c r="D94" s="248"/>
      <c r="E94" s="248" t="s">
        <v>160</v>
      </c>
      <c r="F94" s="248"/>
      <c r="G94" s="248"/>
      <c r="H94" s="248" t="s">
        <v>27</v>
      </c>
      <c r="I94" s="248"/>
      <c r="J94" s="248"/>
      <c r="K94" s="132"/>
      <c r="L94" s="132"/>
      <c r="M94" s="235">
        <f>28/120*K94+25/100*K94</f>
        <v>0</v>
      </c>
      <c r="N94" s="235"/>
      <c r="O94" s="276"/>
      <c r="P94" s="277"/>
      <c r="Q94" s="282"/>
      <c r="R94" s="283"/>
    </row>
    <row r="95" spans="1:18" ht="9.75" customHeight="1">
      <c r="A95" s="248" t="s">
        <v>22</v>
      </c>
      <c r="B95" s="248"/>
      <c r="C95" s="248"/>
      <c r="D95" s="248"/>
      <c r="E95" s="248" t="s">
        <v>161</v>
      </c>
      <c r="F95" s="248"/>
      <c r="G95" s="248"/>
      <c r="H95" s="248" t="s">
        <v>162</v>
      </c>
      <c r="I95" s="248"/>
      <c r="J95" s="248"/>
      <c r="K95" s="132"/>
      <c r="L95" s="132"/>
      <c r="M95" s="235">
        <f>28/120*K95+10/500*K95</f>
        <v>0</v>
      </c>
      <c r="N95" s="235"/>
      <c r="O95" s="278"/>
      <c r="P95" s="279"/>
      <c r="Q95" s="284"/>
      <c r="R95" s="285"/>
    </row>
    <row r="96" spans="1:18" ht="4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9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33" t="s">
        <v>82</v>
      </c>
      <c r="P97" s="234"/>
      <c r="Q97" s="263">
        <f>M92+M93+M94+M95</f>
        <v>0</v>
      </c>
      <c r="R97" s="264"/>
    </row>
    <row r="98" spans="1:18" ht="9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9.75" customHeight="1">
      <c r="A99" s="111" t="s">
        <v>31</v>
      </c>
      <c r="B99" s="265"/>
      <c r="C99" s="265"/>
      <c r="D99" s="265"/>
      <c r="E99" s="265"/>
      <c r="F99" s="265"/>
      <c r="G99" s="266"/>
      <c r="H99" s="201"/>
      <c r="I99" s="202"/>
      <c r="J99" s="203"/>
      <c r="K99" s="13"/>
      <c r="L99" s="13"/>
      <c r="M99" s="13"/>
      <c r="N99" s="13"/>
      <c r="O99" s="13"/>
      <c r="P99" s="13"/>
      <c r="Q99" s="13"/>
      <c r="R99" s="13"/>
    </row>
    <row r="100" spans="1:18" ht="9.75" customHeight="1">
      <c r="A100" s="13"/>
      <c r="B100" s="13"/>
      <c r="C100" s="13"/>
      <c r="D100" s="13"/>
      <c r="E100" s="13"/>
      <c r="F100" s="2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9.75" customHeight="1">
      <c r="A101" s="248" t="s">
        <v>32</v>
      </c>
      <c r="B101" s="248"/>
      <c r="C101" s="248"/>
      <c r="D101" s="248"/>
      <c r="E101" s="248"/>
      <c r="F101" s="13"/>
      <c r="G101" s="248" t="s">
        <v>33</v>
      </c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</row>
    <row r="102" spans="1:18" ht="9.75" customHeight="1">
      <c r="A102" s="248"/>
      <c r="B102" s="248"/>
      <c r="C102" s="248"/>
      <c r="D102" s="248"/>
      <c r="E102" s="248"/>
      <c r="F102" s="13"/>
      <c r="G102" s="248" t="s">
        <v>34</v>
      </c>
      <c r="H102" s="248"/>
      <c r="I102" s="248"/>
      <c r="J102" s="248" t="s">
        <v>35</v>
      </c>
      <c r="K102" s="248"/>
      <c r="L102" s="248"/>
      <c r="M102" s="248" t="s">
        <v>36</v>
      </c>
      <c r="N102" s="248"/>
      <c r="O102" s="248"/>
      <c r="P102" s="248" t="s">
        <v>37</v>
      </c>
      <c r="Q102" s="248"/>
      <c r="R102" s="248"/>
    </row>
    <row r="103" spans="1:18" ht="9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9.75" customHeight="1">
      <c r="A104" s="97" t="s">
        <v>154</v>
      </c>
      <c r="B104" s="98"/>
      <c r="C104" s="207" t="s">
        <v>6</v>
      </c>
      <c r="D104" s="207"/>
      <c r="E104" s="207"/>
      <c r="F104" s="13"/>
      <c r="G104" s="235">
        <v>26.67</v>
      </c>
      <c r="H104" s="235"/>
      <c r="I104" s="235"/>
      <c r="J104" s="235">
        <v>22.67</v>
      </c>
      <c r="K104" s="235"/>
      <c r="L104" s="235"/>
      <c r="M104" s="235">
        <v>18.67</v>
      </c>
      <c r="N104" s="235"/>
      <c r="O104" s="235"/>
      <c r="P104" s="235">
        <v>14.67</v>
      </c>
      <c r="Q104" s="235"/>
      <c r="R104" s="235"/>
    </row>
    <row r="105" spans="1:18" ht="9.75" customHeight="1">
      <c r="A105" s="99" t="s">
        <v>155</v>
      </c>
      <c r="B105" s="100"/>
      <c r="C105" s="207" t="s">
        <v>7</v>
      </c>
      <c r="D105" s="207"/>
      <c r="E105" s="207"/>
      <c r="F105" s="13"/>
      <c r="G105" s="235">
        <v>18.67</v>
      </c>
      <c r="H105" s="235"/>
      <c r="I105" s="235"/>
      <c r="J105" s="235">
        <v>15.87</v>
      </c>
      <c r="K105" s="235"/>
      <c r="L105" s="235"/>
      <c r="M105" s="235">
        <v>13.07</v>
      </c>
      <c r="N105" s="235"/>
      <c r="O105" s="235"/>
      <c r="P105" s="235">
        <v>10.27</v>
      </c>
      <c r="Q105" s="235"/>
      <c r="R105" s="235"/>
    </row>
    <row r="106" spans="1:18" ht="9.75" customHeight="1">
      <c r="A106" s="101" t="s">
        <v>156</v>
      </c>
      <c r="B106" s="102"/>
      <c r="C106" s="207" t="s">
        <v>8</v>
      </c>
      <c r="D106" s="207"/>
      <c r="E106" s="207"/>
      <c r="F106" s="23"/>
      <c r="G106" s="235">
        <v>13.33</v>
      </c>
      <c r="H106" s="235"/>
      <c r="I106" s="235"/>
      <c r="J106" s="235">
        <v>11.33</v>
      </c>
      <c r="K106" s="235"/>
      <c r="L106" s="235"/>
      <c r="M106" s="235">
        <v>9.33</v>
      </c>
      <c r="N106" s="235"/>
      <c r="O106" s="235"/>
      <c r="P106" s="235">
        <v>7.33</v>
      </c>
      <c r="Q106" s="235"/>
      <c r="R106" s="235"/>
    </row>
    <row r="107" spans="1:18" ht="9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9.75" customHeight="1">
      <c r="A108" s="111" t="s">
        <v>38</v>
      </c>
      <c r="B108" s="111"/>
      <c r="C108" s="111"/>
      <c r="D108" s="111"/>
      <c r="E108" s="111"/>
      <c r="F108" s="111"/>
      <c r="G108" s="114"/>
      <c r="H108" s="115" t="s">
        <v>83</v>
      </c>
      <c r="I108" s="116"/>
      <c r="J108" s="116"/>
      <c r="K108" s="116"/>
      <c r="L108" s="116"/>
      <c r="M108" s="117"/>
      <c r="N108" s="12" t="s">
        <v>10</v>
      </c>
      <c r="O108" s="198">
        <f>Q92*H99</f>
        <v>0</v>
      </c>
      <c r="P108" s="199"/>
      <c r="Q108" s="199"/>
      <c r="R108" s="200"/>
    </row>
    <row r="111" spans="1:10" ht="9.75" customHeight="1">
      <c r="A111" s="194" t="s">
        <v>41</v>
      </c>
      <c r="B111" s="194"/>
      <c r="C111" s="194"/>
      <c r="D111" s="194"/>
      <c r="E111" s="194"/>
      <c r="F111" s="194"/>
      <c r="G111" s="194"/>
      <c r="H111" s="194"/>
      <c r="I111" s="194"/>
      <c r="J111" s="194"/>
    </row>
    <row r="113" spans="1:10" ht="9.75" customHeight="1">
      <c r="A113" s="111" t="s">
        <v>56</v>
      </c>
      <c r="B113" s="111"/>
      <c r="C113" s="111"/>
      <c r="D113" s="111"/>
      <c r="E113" s="112"/>
      <c r="F113" s="26"/>
      <c r="G113" s="26"/>
      <c r="H113" s="26"/>
      <c r="I113" s="26"/>
      <c r="J113" s="26"/>
    </row>
    <row r="115" spans="1:18" ht="9.75" customHeight="1">
      <c r="A115" s="113" t="s">
        <v>42</v>
      </c>
      <c r="B115" s="113"/>
      <c r="C115" s="113"/>
      <c r="D115" s="113"/>
      <c r="E115" s="48"/>
      <c r="F115" s="48"/>
      <c r="G115" s="48"/>
      <c r="H115" s="34"/>
      <c r="I115" s="34"/>
      <c r="J115" s="34"/>
      <c r="K115" s="48"/>
      <c r="L115" s="48"/>
      <c r="M115" s="48"/>
      <c r="N115" s="34"/>
      <c r="O115" s="34"/>
      <c r="P115" s="34"/>
      <c r="Q115" s="24"/>
      <c r="R115" s="24"/>
    </row>
    <row r="116" spans="8:10" ht="9.75" customHeight="1">
      <c r="H116" s="31"/>
      <c r="I116" s="31"/>
      <c r="J116" s="31"/>
    </row>
    <row r="117" spans="2:20" ht="9.75" customHeight="1">
      <c r="B117" s="106" t="s">
        <v>84</v>
      </c>
      <c r="C117" s="106"/>
      <c r="D117" s="107"/>
      <c r="E117" s="108"/>
      <c r="F117" s="109"/>
      <c r="G117" s="110"/>
      <c r="H117" s="227" t="s">
        <v>57</v>
      </c>
      <c r="I117" s="228"/>
      <c r="J117" s="229"/>
      <c r="K117" s="108"/>
      <c r="L117" s="109"/>
      <c r="M117" s="110"/>
      <c r="N117" s="103" t="s">
        <v>163</v>
      </c>
      <c r="O117" s="104"/>
      <c r="P117" s="104"/>
      <c r="Q117" s="105"/>
      <c r="R117" s="85">
        <f>K94/200</f>
        <v>0</v>
      </c>
      <c r="T117" s="30"/>
    </row>
    <row r="118" spans="2:18" ht="9.75" customHeight="1">
      <c r="B118" s="31"/>
      <c r="C118" s="31"/>
      <c r="D118" s="31"/>
      <c r="E118" s="32"/>
      <c r="F118" s="32"/>
      <c r="G118" s="32"/>
      <c r="H118" s="32"/>
      <c r="I118" s="32"/>
      <c r="J118" s="32"/>
      <c r="K118" s="31"/>
      <c r="L118" s="31"/>
      <c r="M118" s="31"/>
      <c r="R118" s="4"/>
    </row>
    <row r="119" spans="2:18" ht="9.75" customHeight="1">
      <c r="B119" s="106" t="s">
        <v>85</v>
      </c>
      <c r="C119" s="106"/>
      <c r="D119" s="107"/>
      <c r="E119" s="108"/>
      <c r="F119" s="109"/>
      <c r="G119" s="110"/>
      <c r="H119" s="227" t="s">
        <v>58</v>
      </c>
      <c r="I119" s="228"/>
      <c r="J119" s="229"/>
      <c r="K119" s="108"/>
      <c r="L119" s="109"/>
      <c r="M119" s="110"/>
      <c r="N119" s="103" t="s">
        <v>86</v>
      </c>
      <c r="O119" s="104"/>
      <c r="P119" s="104"/>
      <c r="Q119" s="105"/>
      <c r="R119" s="85">
        <f>K95/500</f>
        <v>0</v>
      </c>
    </row>
    <row r="120" spans="1:18" ht="9.75" customHeight="1">
      <c r="A120" s="31"/>
      <c r="B120" s="31"/>
      <c r="C120" s="31"/>
      <c r="D120" s="31"/>
      <c r="E120" s="221" t="s">
        <v>87</v>
      </c>
      <c r="F120" s="221"/>
      <c r="G120" s="31"/>
      <c r="H120" s="31"/>
      <c r="I120" s="221" t="s">
        <v>59</v>
      </c>
      <c r="J120" s="221"/>
      <c r="K120" s="31"/>
      <c r="L120" s="31"/>
      <c r="M120" s="221" t="s">
        <v>60</v>
      </c>
      <c r="N120" s="221"/>
      <c r="O120" s="31"/>
      <c r="P120" s="31"/>
      <c r="Q120" s="221" t="s">
        <v>62</v>
      </c>
      <c r="R120" s="221"/>
    </row>
    <row r="121" spans="1:18" ht="9.75" customHeight="1">
      <c r="A121" s="111" t="s">
        <v>88</v>
      </c>
      <c r="B121" s="111"/>
      <c r="C121" s="111"/>
      <c r="D121" s="49"/>
      <c r="E121" s="219"/>
      <c r="F121" s="220"/>
      <c r="G121" s="33"/>
      <c r="H121" s="35"/>
      <c r="I121" s="219"/>
      <c r="J121" s="220"/>
      <c r="K121" s="31"/>
      <c r="L121" s="31"/>
      <c r="M121" s="219"/>
      <c r="N121" s="220"/>
      <c r="O121" s="31"/>
      <c r="P121" s="31"/>
      <c r="Q121" s="219"/>
      <c r="R121" s="220"/>
    </row>
    <row r="122" ht="9.75" customHeight="1">
      <c r="H122" s="50"/>
    </row>
    <row r="123" spans="1:18" ht="9.75" customHeight="1">
      <c r="A123" s="226" t="s">
        <v>43</v>
      </c>
      <c r="B123" s="226"/>
      <c r="C123" s="226"/>
      <c r="D123" s="226"/>
      <c r="E123" s="226"/>
      <c r="F123" s="226"/>
      <c r="G123" s="226"/>
      <c r="H123" s="51"/>
      <c r="I123" s="193" t="s">
        <v>61</v>
      </c>
      <c r="J123" s="193"/>
      <c r="K123" s="193"/>
      <c r="L123" s="193"/>
      <c r="M123" s="193"/>
      <c r="N123" s="193"/>
      <c r="O123" s="193"/>
      <c r="P123" s="193"/>
      <c r="Q123" s="193"/>
      <c r="R123" s="193"/>
    </row>
    <row r="124" spans="1:18" ht="9.75" customHeight="1">
      <c r="A124" s="226"/>
      <c r="B124" s="226"/>
      <c r="C124" s="226"/>
      <c r="D124" s="226"/>
      <c r="E124" s="226"/>
      <c r="F124" s="226"/>
      <c r="G124" s="226"/>
      <c r="H124" s="30"/>
      <c r="I124" s="225" t="s">
        <v>1</v>
      </c>
      <c r="J124" s="225"/>
      <c r="K124" s="225" t="s">
        <v>2</v>
      </c>
      <c r="L124" s="225"/>
      <c r="M124" s="225" t="s">
        <v>3</v>
      </c>
      <c r="N124" s="225"/>
      <c r="O124" s="225" t="s">
        <v>4</v>
      </c>
      <c r="P124" s="225"/>
      <c r="Q124" s="225" t="s">
        <v>5</v>
      </c>
      <c r="R124" s="225"/>
    </row>
    <row r="125" spans="1:18" ht="9.75" customHeight="1">
      <c r="A125" s="216" t="s">
        <v>89</v>
      </c>
      <c r="B125" s="217"/>
      <c r="C125" s="217"/>
      <c r="D125" s="217"/>
      <c r="E125" s="217"/>
      <c r="F125" s="217"/>
      <c r="G125" s="218"/>
      <c r="H125" s="29"/>
      <c r="I125" s="193">
        <v>400</v>
      </c>
      <c r="J125" s="193"/>
      <c r="K125" s="193">
        <v>600</v>
      </c>
      <c r="L125" s="193"/>
      <c r="M125" s="193">
        <v>800</v>
      </c>
      <c r="N125" s="193"/>
      <c r="O125" s="193">
        <v>1000</v>
      </c>
      <c r="P125" s="193"/>
      <c r="Q125" s="193">
        <v>1200</v>
      </c>
      <c r="R125" s="193"/>
    </row>
    <row r="126" spans="1:18" ht="9.75" customHeight="1">
      <c r="A126" s="211" t="s">
        <v>44</v>
      </c>
      <c r="B126" s="211"/>
      <c r="C126" s="211"/>
      <c r="D126" s="211"/>
      <c r="E126" s="211"/>
      <c r="F126" s="211"/>
      <c r="G126" s="211"/>
      <c r="I126" s="211">
        <v>200</v>
      </c>
      <c r="J126" s="211"/>
      <c r="K126" s="211">
        <v>300</v>
      </c>
      <c r="L126" s="211"/>
      <c r="M126" s="211">
        <v>400</v>
      </c>
      <c r="N126" s="211"/>
      <c r="O126" s="211">
        <v>500</v>
      </c>
      <c r="P126" s="211"/>
      <c r="Q126" s="211">
        <v>600</v>
      </c>
      <c r="R126" s="211"/>
    </row>
    <row r="127" spans="1:18" ht="9.75" customHeight="1">
      <c r="A127" s="193" t="s">
        <v>45</v>
      </c>
      <c r="B127" s="193"/>
      <c r="C127" s="193"/>
      <c r="D127" s="193"/>
      <c r="E127" s="193"/>
      <c r="F127" s="193"/>
      <c r="G127" s="193"/>
      <c r="I127" s="193">
        <v>600</v>
      </c>
      <c r="J127" s="193"/>
      <c r="K127" s="193">
        <v>800</v>
      </c>
      <c r="L127" s="193"/>
      <c r="M127" s="193">
        <v>1000</v>
      </c>
      <c r="N127" s="193"/>
      <c r="O127" s="193">
        <v>1200</v>
      </c>
      <c r="P127" s="193"/>
      <c r="Q127" s="193">
        <v>1400</v>
      </c>
      <c r="R127" s="193"/>
    </row>
    <row r="128" spans="1:18" ht="9.75" customHeight="1">
      <c r="A128" s="193" t="s">
        <v>46</v>
      </c>
      <c r="B128" s="193"/>
      <c r="C128" s="193"/>
      <c r="D128" s="193"/>
      <c r="E128" s="193"/>
      <c r="F128" s="193"/>
      <c r="G128" s="193"/>
      <c r="H128" s="52"/>
      <c r="I128" s="193">
        <v>800</v>
      </c>
      <c r="J128" s="193"/>
      <c r="K128" s="193">
        <v>1000</v>
      </c>
      <c r="L128" s="193"/>
      <c r="M128" s="193">
        <v>1200</v>
      </c>
      <c r="N128" s="193"/>
      <c r="O128" s="193">
        <v>1400</v>
      </c>
      <c r="P128" s="193"/>
      <c r="Q128" s="193">
        <v>1600</v>
      </c>
      <c r="R128" s="193"/>
    </row>
    <row r="130" spans="1:18" ht="9.75" customHeight="1">
      <c r="A130" s="111" t="s">
        <v>47</v>
      </c>
      <c r="B130" s="111"/>
      <c r="C130" s="111"/>
      <c r="D130" s="111"/>
      <c r="E130" s="111"/>
      <c r="F130" s="111"/>
      <c r="G130" s="114"/>
      <c r="H130" s="115" t="s">
        <v>48</v>
      </c>
      <c r="I130" s="116"/>
      <c r="J130" s="116"/>
      <c r="K130" s="116"/>
      <c r="L130" s="116"/>
      <c r="M130" s="117"/>
      <c r="N130" s="12" t="s">
        <v>10</v>
      </c>
      <c r="O130" s="208">
        <f>E117*E121+K117*I121+E119*M121+K119*Q121</f>
        <v>0</v>
      </c>
      <c r="P130" s="209"/>
      <c r="Q130" s="209"/>
      <c r="R130" s="210"/>
    </row>
    <row r="132" spans="1:10" ht="9.75" customHeight="1">
      <c r="A132" s="194" t="s">
        <v>49</v>
      </c>
      <c r="B132" s="194"/>
      <c r="C132" s="194"/>
      <c r="D132" s="194"/>
      <c r="E132" s="194"/>
      <c r="F132" s="194"/>
      <c r="G132" s="194"/>
      <c r="H132" s="194"/>
      <c r="I132" s="194"/>
      <c r="J132" s="194"/>
    </row>
    <row r="134" spans="1:18" ht="9.75" customHeight="1">
      <c r="A134" s="111" t="s">
        <v>90</v>
      </c>
      <c r="B134" s="111"/>
      <c r="C134" s="111"/>
      <c r="D134" s="111"/>
      <c r="E134" s="114"/>
      <c r="F134" s="195">
        <f>Nortear!D153+Nortear!D195</f>
        <v>0</v>
      </c>
      <c r="G134" s="196"/>
      <c r="H134" s="197"/>
      <c r="I134" s="38"/>
      <c r="J134" s="38"/>
      <c r="K134" s="37"/>
      <c r="L134" s="37"/>
      <c r="M134" s="38"/>
      <c r="N134" s="38"/>
      <c r="O134" s="38"/>
      <c r="P134" s="38"/>
      <c r="Q134" s="40"/>
      <c r="R134" s="40"/>
    </row>
    <row r="136" spans="1:18" ht="9.75" customHeight="1">
      <c r="A136" s="111" t="s">
        <v>50</v>
      </c>
      <c r="B136" s="111"/>
      <c r="C136" s="111"/>
      <c r="D136" s="111"/>
      <c r="E136" s="112"/>
      <c r="F136" s="201"/>
      <c r="G136" s="202"/>
      <c r="H136" s="203"/>
      <c r="I136" s="27"/>
      <c r="J136" s="53"/>
      <c r="K136" s="53"/>
      <c r="L136" s="53"/>
      <c r="M136" s="53"/>
      <c r="N136" s="53"/>
      <c r="O136" s="53"/>
      <c r="P136" s="36"/>
      <c r="Q136" s="36"/>
      <c r="R136" s="36"/>
    </row>
    <row r="138" spans="1:18" ht="9.75" customHeight="1">
      <c r="A138" s="204" t="s">
        <v>51</v>
      </c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  <c r="Q138" s="205"/>
      <c r="R138" s="206"/>
    </row>
    <row r="140" spans="1:18" ht="9.75" customHeight="1">
      <c r="A140" s="207" t="s">
        <v>138</v>
      </c>
      <c r="B140" s="207"/>
      <c r="C140" s="207"/>
      <c r="D140" s="149">
        <v>1000</v>
      </c>
      <c r="E140" s="149"/>
      <c r="F140" s="149"/>
      <c r="G140" s="207" t="s">
        <v>139</v>
      </c>
      <c r="H140" s="207"/>
      <c r="I140" s="207"/>
      <c r="J140" s="149">
        <v>700</v>
      </c>
      <c r="K140" s="149"/>
      <c r="L140" s="149"/>
      <c r="M140" s="207" t="s">
        <v>140</v>
      </c>
      <c r="N140" s="207"/>
      <c r="O140" s="207"/>
      <c r="P140" s="149">
        <v>500</v>
      </c>
      <c r="Q140" s="149"/>
      <c r="R140" s="149"/>
    </row>
    <row r="142" spans="1:18" ht="9.75" customHeight="1">
      <c r="A142" s="111" t="s">
        <v>52</v>
      </c>
      <c r="B142" s="111"/>
      <c r="C142" s="111"/>
      <c r="D142" s="111"/>
      <c r="E142" s="111"/>
      <c r="F142" s="111"/>
      <c r="G142" s="114"/>
      <c r="H142" s="115" t="s">
        <v>53</v>
      </c>
      <c r="I142" s="116"/>
      <c r="J142" s="116"/>
      <c r="K142" s="116"/>
      <c r="L142" s="116"/>
      <c r="M142" s="117"/>
      <c r="N142" s="12" t="s">
        <v>10</v>
      </c>
      <c r="O142" s="198">
        <f>F134*F136</f>
        <v>0</v>
      </c>
      <c r="P142" s="199"/>
      <c r="Q142" s="199"/>
      <c r="R142" s="200"/>
    </row>
    <row r="143" spans="1:18" ht="9.75" customHeight="1">
      <c r="A143" s="46"/>
      <c r="B143" s="46"/>
      <c r="C143" s="46"/>
      <c r="D143" s="46"/>
      <c r="E143" s="46"/>
      <c r="F143" s="46"/>
      <c r="G143" s="47"/>
      <c r="H143" s="12"/>
      <c r="I143" s="12"/>
      <c r="J143" s="12"/>
      <c r="K143" s="12"/>
      <c r="L143" s="12"/>
      <c r="M143" s="12"/>
      <c r="N143" s="12"/>
      <c r="O143" s="54"/>
      <c r="P143" s="54"/>
      <c r="Q143" s="54"/>
      <c r="R143" s="54"/>
    </row>
    <row r="144" spans="1:18" ht="9.75" customHeight="1">
      <c r="A144" s="111" t="s">
        <v>91</v>
      </c>
      <c r="B144" s="111"/>
      <c r="C144" s="111"/>
      <c r="D144" s="111"/>
      <c r="E144" s="111"/>
      <c r="F144" s="111"/>
      <c r="G144" s="114"/>
      <c r="H144" s="115" t="s">
        <v>92</v>
      </c>
      <c r="I144" s="116"/>
      <c r="J144" s="116"/>
      <c r="K144" s="116"/>
      <c r="L144" s="116"/>
      <c r="M144" s="117"/>
      <c r="N144" s="12" t="s">
        <v>10</v>
      </c>
      <c r="O144" s="198">
        <f>O108+O130+O142</f>
        <v>0</v>
      </c>
      <c r="P144" s="199"/>
      <c r="Q144" s="199"/>
      <c r="R144" s="200"/>
    </row>
    <row r="145" spans="1:18" ht="9.75" customHeight="1">
      <c r="A145" s="46"/>
      <c r="B145" s="46"/>
      <c r="C145" s="46"/>
      <c r="D145" s="46"/>
      <c r="E145" s="46"/>
      <c r="F145" s="46"/>
      <c r="G145" s="47"/>
      <c r="H145" s="12"/>
      <c r="I145" s="12"/>
      <c r="J145" s="12"/>
      <c r="K145" s="12"/>
      <c r="L145" s="12"/>
      <c r="M145" s="12"/>
      <c r="N145" s="12"/>
      <c r="O145" s="54"/>
      <c r="P145" s="54"/>
      <c r="Q145" s="54"/>
      <c r="R145" s="54"/>
    </row>
    <row r="146" spans="1:18" ht="9.75" customHeight="1">
      <c r="A146" s="111" t="s">
        <v>93</v>
      </c>
      <c r="B146" s="111"/>
      <c r="C146" s="111"/>
      <c r="D146" s="111"/>
      <c r="E146" s="111"/>
      <c r="F146" s="111"/>
      <c r="G146" s="114"/>
      <c r="H146" s="141" t="s">
        <v>164</v>
      </c>
      <c r="I146" s="142"/>
      <c r="J146" s="142"/>
      <c r="K146" s="142"/>
      <c r="L146" s="142"/>
      <c r="M146" s="143"/>
      <c r="N146" s="55" t="s">
        <v>94</v>
      </c>
      <c r="O146" s="150"/>
      <c r="P146" s="151"/>
      <c r="Q146" s="151"/>
      <c r="R146" s="152"/>
    </row>
    <row r="147" spans="1:18" ht="9.75" customHeight="1">
      <c r="A147" s="46"/>
      <c r="B147" s="46"/>
      <c r="C147" s="46"/>
      <c r="D147" s="46"/>
      <c r="E147" s="46"/>
      <c r="F147" s="46"/>
      <c r="G147" s="47"/>
      <c r="H147" s="53"/>
      <c r="I147" s="53"/>
      <c r="J147" s="53"/>
      <c r="K147" s="53"/>
      <c r="L147" s="53"/>
      <c r="M147" s="53"/>
      <c r="N147" s="55"/>
      <c r="O147" s="56"/>
      <c r="P147" s="56"/>
      <c r="Q147" s="56"/>
      <c r="R147" s="56"/>
    </row>
    <row r="148" spans="1:18" ht="9.75" customHeight="1">
      <c r="A148" s="46"/>
      <c r="B148" s="46"/>
      <c r="C148" s="46"/>
      <c r="D148" s="46"/>
      <c r="E148" s="46"/>
      <c r="F148" s="46"/>
      <c r="G148" s="47"/>
      <c r="H148" s="141" t="s">
        <v>95</v>
      </c>
      <c r="I148" s="142"/>
      <c r="J148" s="142"/>
      <c r="K148" s="142"/>
      <c r="L148" s="142"/>
      <c r="M148" s="143"/>
      <c r="N148" s="55" t="s">
        <v>10</v>
      </c>
      <c r="O148" s="144">
        <f>IF(O146=1,O144*0.75,0)</f>
        <v>0</v>
      </c>
      <c r="P148" s="145"/>
      <c r="Q148" s="145"/>
      <c r="R148" s="146"/>
    </row>
    <row r="149" spans="1:18" ht="9.75" customHeight="1">
      <c r="A149" s="46"/>
      <c r="B149" s="46"/>
      <c r="C149" s="46"/>
      <c r="D149" s="46"/>
      <c r="E149" s="46"/>
      <c r="F149" s="46"/>
      <c r="G149" s="47"/>
      <c r="H149" s="53"/>
      <c r="I149" s="53"/>
      <c r="J149" s="53"/>
      <c r="K149" s="53"/>
      <c r="L149" s="53"/>
      <c r="M149" s="53"/>
      <c r="N149" s="55"/>
      <c r="O149" s="80"/>
      <c r="P149" s="80"/>
      <c r="Q149" s="80"/>
      <c r="R149" s="80"/>
    </row>
    <row r="150" ht="9.75" customHeight="1"/>
    <row r="151" spans="1:18" ht="9.75" customHeight="1">
      <c r="A151" s="118" t="s">
        <v>98</v>
      </c>
      <c r="B151" s="118"/>
      <c r="C151" s="118"/>
      <c r="D151" s="118"/>
      <c r="E151" s="118"/>
      <c r="F151" s="118"/>
      <c r="G151" s="118"/>
      <c r="H151" s="118"/>
      <c r="I151" s="118"/>
      <c r="J151" s="118"/>
      <c r="K151" s="67"/>
      <c r="L151" s="67"/>
      <c r="M151" s="67"/>
      <c r="N151" s="67"/>
      <c r="O151" s="67"/>
      <c r="P151" s="67"/>
      <c r="Q151" s="67"/>
      <c r="R151" s="67"/>
    </row>
    <row r="152" spans="1:18" ht="9.7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8"/>
      <c r="L152" s="68"/>
      <c r="M152" s="67"/>
      <c r="N152" s="67"/>
      <c r="O152" s="67"/>
      <c r="P152" s="67"/>
      <c r="Q152" s="67"/>
      <c r="R152" s="67"/>
    </row>
    <row r="153" spans="1:18" ht="9.75" customHeight="1">
      <c r="A153" s="119" t="s">
        <v>99</v>
      </c>
      <c r="B153" s="119"/>
      <c r="C153" s="120"/>
      <c r="D153" s="121">
        <f>IF(Q153-K153&gt;0,Q153-K153,0)</f>
        <v>0</v>
      </c>
      <c r="E153" s="122"/>
      <c r="F153" s="70"/>
      <c r="G153" s="123" t="s">
        <v>100</v>
      </c>
      <c r="H153" s="123"/>
      <c r="I153" s="123"/>
      <c r="J153" s="124"/>
      <c r="K153" s="132"/>
      <c r="L153" s="132"/>
      <c r="M153" s="123" t="s">
        <v>101</v>
      </c>
      <c r="N153" s="123"/>
      <c r="O153" s="123"/>
      <c r="P153" s="124"/>
      <c r="Q153" s="96">
        <f>O159+O161+O167+O179</f>
        <v>0</v>
      </c>
      <c r="R153" s="94"/>
    </row>
    <row r="154" spans="1:18" ht="9.75" customHeight="1">
      <c r="A154" s="69"/>
      <c r="B154" s="69"/>
      <c r="C154" s="72"/>
      <c r="D154" s="73"/>
      <c r="E154" s="73"/>
      <c r="F154" s="70"/>
      <c r="G154" s="71"/>
      <c r="H154" s="71"/>
      <c r="I154" s="71"/>
      <c r="J154" s="71"/>
      <c r="K154" s="74"/>
      <c r="L154" s="74"/>
      <c r="M154" s="71"/>
      <c r="N154" s="71"/>
      <c r="O154" s="71"/>
      <c r="P154" s="71"/>
      <c r="Q154" s="75"/>
      <c r="R154" s="75"/>
    </row>
    <row r="155" spans="1:18" ht="9.75" customHeight="1">
      <c r="A155" s="92" t="s">
        <v>102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0"/>
      <c r="Q155" s="75"/>
      <c r="R155" s="75"/>
    </row>
    <row r="156" spans="1:18" ht="9.75" customHeight="1">
      <c r="A156" s="67"/>
      <c r="B156" s="67"/>
      <c r="C156" s="67"/>
      <c r="D156" s="67"/>
      <c r="E156" s="67"/>
      <c r="F156" s="67"/>
      <c r="G156" s="71"/>
      <c r="H156" s="71"/>
      <c r="I156" s="71"/>
      <c r="J156" s="71"/>
      <c r="K156" s="76"/>
      <c r="L156" s="76"/>
      <c r="M156" s="71"/>
      <c r="N156" s="71"/>
      <c r="O156" s="71"/>
      <c r="P156" s="71"/>
      <c r="Q156" s="75"/>
      <c r="R156" s="75"/>
    </row>
    <row r="157" spans="1:18" ht="9.75" customHeight="1">
      <c r="A157" s="91" t="s">
        <v>19</v>
      </c>
      <c r="B157" s="86"/>
      <c r="C157" s="86"/>
      <c r="D157" s="86"/>
      <c r="E157" s="86"/>
      <c r="F157" s="86"/>
      <c r="G157" s="86"/>
      <c r="H157" s="87"/>
      <c r="I157" s="67"/>
      <c r="J157" s="67"/>
      <c r="K157" s="91" t="s">
        <v>103</v>
      </c>
      <c r="L157" s="87"/>
      <c r="M157" s="67"/>
      <c r="N157" s="67"/>
      <c r="O157" s="91" t="s">
        <v>104</v>
      </c>
      <c r="P157" s="125"/>
      <c r="Q157" s="75"/>
      <c r="R157" s="75"/>
    </row>
    <row r="158" spans="1:18" ht="9.75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8"/>
      <c r="L158" s="68"/>
      <c r="M158" s="67"/>
      <c r="N158" s="67"/>
      <c r="O158" s="67"/>
      <c r="P158" s="67"/>
      <c r="Q158" s="67"/>
      <c r="R158" s="67"/>
    </row>
    <row r="159" spans="1:18" ht="9.75" customHeight="1">
      <c r="A159" s="88" t="s">
        <v>105</v>
      </c>
      <c r="B159" s="89"/>
      <c r="C159" s="89"/>
      <c r="D159" s="89"/>
      <c r="E159" s="89"/>
      <c r="F159" s="89"/>
      <c r="G159" s="89"/>
      <c r="H159" s="125"/>
      <c r="I159" s="67"/>
      <c r="J159" s="67"/>
      <c r="K159" s="132"/>
      <c r="L159" s="132"/>
      <c r="M159" s="67"/>
      <c r="N159" s="67"/>
      <c r="O159" s="96">
        <f>1*K159</f>
        <v>0</v>
      </c>
      <c r="P159" s="94"/>
      <c r="Q159" s="75"/>
      <c r="R159" s="75"/>
    </row>
    <row r="160" spans="1:18" ht="9.7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8"/>
      <c r="L160" s="68"/>
      <c r="M160" s="67"/>
      <c r="N160" s="67"/>
      <c r="O160" s="67"/>
      <c r="P160" s="67"/>
      <c r="Q160" s="67"/>
      <c r="R160" s="67"/>
    </row>
    <row r="161" spans="1:18" ht="9.75" customHeight="1">
      <c r="A161" s="88" t="s">
        <v>106</v>
      </c>
      <c r="B161" s="89"/>
      <c r="C161" s="89"/>
      <c r="D161" s="89"/>
      <c r="E161" s="89"/>
      <c r="F161" s="89"/>
      <c r="G161" s="89"/>
      <c r="H161" s="125"/>
      <c r="I161" s="67"/>
      <c r="J161" s="67"/>
      <c r="K161" s="132"/>
      <c r="L161" s="132"/>
      <c r="M161" s="67"/>
      <c r="N161" s="67"/>
      <c r="O161" s="96">
        <f>1*K161</f>
        <v>0</v>
      </c>
      <c r="P161" s="94"/>
      <c r="Q161" s="67"/>
      <c r="R161" s="67"/>
    </row>
    <row r="162" spans="1:18" ht="9.75" customHeight="1">
      <c r="A162" s="67"/>
      <c r="B162" s="67"/>
      <c r="C162" s="67"/>
      <c r="D162" s="67"/>
      <c r="E162" s="67"/>
      <c r="F162" s="67"/>
      <c r="G162" s="67"/>
      <c r="H162" s="67"/>
      <c r="I162" s="77"/>
      <c r="J162" s="77"/>
      <c r="K162" s="77"/>
      <c r="L162" s="77"/>
      <c r="M162" s="77"/>
      <c r="N162" s="77"/>
      <c r="O162" s="75"/>
      <c r="P162" s="75"/>
      <c r="Q162" s="67"/>
      <c r="R162" s="67"/>
    </row>
    <row r="163" spans="1:18" ht="9.75" customHeight="1">
      <c r="A163" s="92" t="s">
        <v>141</v>
      </c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0"/>
      <c r="Q163" s="67"/>
      <c r="R163" s="67"/>
    </row>
    <row r="164" spans="1:18" ht="9.75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8"/>
      <c r="L164" s="68"/>
      <c r="M164" s="67"/>
      <c r="N164" s="67"/>
      <c r="O164" s="67"/>
      <c r="P164" s="67"/>
      <c r="Q164" s="67"/>
      <c r="R164" s="67"/>
    </row>
    <row r="165" spans="1:18" ht="9.75" customHeight="1">
      <c r="A165" s="91" t="s">
        <v>19</v>
      </c>
      <c r="B165" s="86"/>
      <c r="C165" s="86"/>
      <c r="D165" s="86"/>
      <c r="E165" s="86"/>
      <c r="F165" s="86"/>
      <c r="G165" s="86"/>
      <c r="H165" s="87"/>
      <c r="I165" s="67"/>
      <c r="J165" s="67"/>
      <c r="K165" s="91" t="s">
        <v>107</v>
      </c>
      <c r="L165" s="87"/>
      <c r="M165" s="67"/>
      <c r="N165" s="67"/>
      <c r="O165" s="91" t="s">
        <v>104</v>
      </c>
      <c r="P165" s="125"/>
      <c r="Q165" s="67"/>
      <c r="R165" s="67"/>
    </row>
    <row r="166" spans="1:18" ht="9.75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8"/>
      <c r="L166" s="68"/>
      <c r="M166" s="67"/>
      <c r="N166" s="67"/>
      <c r="O166" s="67"/>
      <c r="P166" s="67"/>
      <c r="Q166" s="67"/>
      <c r="R166" s="67"/>
    </row>
    <row r="167" spans="1:18" ht="9.75" customHeight="1">
      <c r="A167" s="88" t="s">
        <v>142</v>
      </c>
      <c r="B167" s="89"/>
      <c r="C167" s="89"/>
      <c r="D167" s="89"/>
      <c r="E167" s="89"/>
      <c r="F167" s="89"/>
      <c r="G167" s="89"/>
      <c r="H167" s="125"/>
      <c r="I167" s="67"/>
      <c r="J167" s="67"/>
      <c r="K167" s="132"/>
      <c r="L167" s="132"/>
      <c r="M167" s="67"/>
      <c r="N167" s="67"/>
      <c r="O167" s="96">
        <f>K167/50</f>
        <v>0</v>
      </c>
      <c r="P167" s="94"/>
      <c r="Q167" s="67"/>
      <c r="R167" s="67"/>
    </row>
    <row r="168" spans="1:18" ht="9.7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</row>
    <row r="169" spans="1:18" s="25" customFormat="1" ht="9.75" customHeight="1" hidden="1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82"/>
      <c r="R169" s="82"/>
    </row>
    <row r="170" spans="1:18" s="25" customFormat="1" ht="9.75" customHeight="1" hidden="1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3"/>
      <c r="L170" s="83"/>
      <c r="M170" s="82"/>
      <c r="N170" s="82"/>
      <c r="O170" s="82"/>
      <c r="P170" s="82"/>
      <c r="Q170" s="82"/>
      <c r="R170" s="82"/>
    </row>
    <row r="171" spans="1:18" s="25" customFormat="1" ht="9.75" customHeight="1" hidden="1">
      <c r="A171" s="131"/>
      <c r="B171" s="131"/>
      <c r="C171" s="131"/>
      <c r="D171" s="131"/>
      <c r="E171" s="131"/>
      <c r="F171" s="131"/>
      <c r="G171" s="131"/>
      <c r="H171" s="131"/>
      <c r="I171" s="82"/>
      <c r="J171" s="82"/>
      <c r="K171" s="131"/>
      <c r="L171" s="131"/>
      <c r="M171" s="82"/>
      <c r="N171" s="82"/>
      <c r="O171" s="131"/>
      <c r="P171" s="127"/>
      <c r="Q171" s="82"/>
      <c r="R171" s="82"/>
    </row>
    <row r="172" spans="1:18" s="25" customFormat="1" ht="9.75" customHeight="1" hidden="1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3"/>
      <c r="L172" s="83"/>
      <c r="M172" s="82"/>
      <c r="N172" s="82"/>
      <c r="O172" s="82"/>
      <c r="P172" s="82"/>
      <c r="Q172" s="82"/>
      <c r="R172" s="82"/>
    </row>
    <row r="173" spans="1:18" s="25" customFormat="1" ht="9.75" customHeight="1" hidden="1">
      <c r="A173" s="127"/>
      <c r="B173" s="127"/>
      <c r="C173" s="127"/>
      <c r="D173" s="127"/>
      <c r="E173" s="127"/>
      <c r="F173" s="127"/>
      <c r="G173" s="127"/>
      <c r="H173" s="127"/>
      <c r="I173" s="82"/>
      <c r="J173" s="82"/>
      <c r="K173" s="129"/>
      <c r="L173" s="129"/>
      <c r="M173" s="82"/>
      <c r="N173" s="82"/>
      <c r="O173" s="126"/>
      <c r="P173" s="126"/>
      <c r="Q173" s="82"/>
      <c r="R173" s="82"/>
    </row>
    <row r="174" spans="1:18" ht="9.7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</row>
    <row r="175" spans="1:18" ht="9.75" customHeight="1">
      <c r="A175" s="92" t="s">
        <v>108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0"/>
      <c r="Q175" s="67"/>
      <c r="R175" s="67"/>
    </row>
    <row r="176" spans="1:18" ht="9.7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8"/>
      <c r="L176" s="68"/>
      <c r="M176" s="67"/>
      <c r="N176" s="67"/>
      <c r="O176" s="67"/>
      <c r="P176" s="67"/>
      <c r="Q176" s="67"/>
      <c r="R176" s="67"/>
    </row>
    <row r="177" spans="1:18" ht="9.75" customHeight="1">
      <c r="A177" s="91" t="s">
        <v>19</v>
      </c>
      <c r="B177" s="86"/>
      <c r="C177" s="86"/>
      <c r="D177" s="86"/>
      <c r="E177" s="86"/>
      <c r="F177" s="86"/>
      <c r="G177" s="86"/>
      <c r="H177" s="87"/>
      <c r="I177" s="67"/>
      <c r="J177" s="67"/>
      <c r="K177" s="91" t="s">
        <v>107</v>
      </c>
      <c r="L177" s="87"/>
      <c r="M177" s="67"/>
      <c r="N177" s="67"/>
      <c r="O177" s="91" t="s">
        <v>109</v>
      </c>
      <c r="P177" s="125"/>
      <c r="Q177" s="67"/>
      <c r="R177" s="67"/>
    </row>
    <row r="178" spans="1:18" ht="9.7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8"/>
      <c r="L178" s="68"/>
      <c r="M178" s="67"/>
      <c r="N178" s="67"/>
      <c r="O178" s="67"/>
      <c r="P178" s="67"/>
      <c r="Q178" s="67"/>
      <c r="R178" s="67"/>
    </row>
    <row r="179" spans="1:18" ht="9.75" customHeight="1">
      <c r="A179" s="88" t="s">
        <v>143</v>
      </c>
      <c r="B179" s="89"/>
      <c r="C179" s="89"/>
      <c r="D179" s="89"/>
      <c r="E179" s="89"/>
      <c r="F179" s="89"/>
      <c r="G179" s="89"/>
      <c r="H179" s="125"/>
      <c r="I179" s="67"/>
      <c r="J179" s="67"/>
      <c r="K179" s="132"/>
      <c r="L179" s="132"/>
      <c r="M179" s="67"/>
      <c r="N179" s="67"/>
      <c r="O179" s="96">
        <f>K179/250</f>
        <v>0</v>
      </c>
      <c r="P179" s="94"/>
      <c r="Q179" s="67"/>
      <c r="R179" s="67"/>
    </row>
    <row r="180" spans="1:18" ht="9.75" customHeight="1" hidden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8"/>
      <c r="L180" s="68"/>
      <c r="M180" s="67"/>
      <c r="N180" s="67"/>
      <c r="O180" s="67"/>
      <c r="P180" s="67"/>
      <c r="Q180" s="67"/>
      <c r="R180" s="67"/>
    </row>
    <row r="181" spans="1:18" s="25" customFormat="1" ht="9.75" customHeight="1" hidden="1">
      <c r="A181" s="127"/>
      <c r="B181" s="127"/>
      <c r="C181" s="127"/>
      <c r="D181" s="127"/>
      <c r="E181" s="127"/>
      <c r="F181" s="127"/>
      <c r="G181" s="127"/>
      <c r="H181" s="127"/>
      <c r="I181" s="82"/>
      <c r="J181" s="82"/>
      <c r="K181" s="126"/>
      <c r="L181" s="126"/>
      <c r="M181" s="82"/>
      <c r="N181" s="82"/>
      <c r="O181" s="126"/>
      <c r="P181" s="126"/>
      <c r="Q181" s="82"/>
      <c r="R181" s="82"/>
    </row>
    <row r="182" spans="1:18" ht="9.7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8"/>
      <c r="L182" s="68"/>
      <c r="M182" s="67"/>
      <c r="N182" s="67"/>
      <c r="O182" s="67"/>
      <c r="P182" s="67"/>
      <c r="Q182" s="67"/>
      <c r="R182" s="67"/>
    </row>
    <row r="183" spans="1:18" s="25" customFormat="1" ht="9.75" customHeight="1" hidden="1">
      <c r="A183" s="82"/>
      <c r="B183" s="82"/>
      <c r="C183" s="82"/>
      <c r="D183" s="82"/>
      <c r="E183" s="82"/>
      <c r="F183" s="82"/>
      <c r="G183" s="82"/>
      <c r="H183" s="82"/>
      <c r="I183" s="127"/>
      <c r="J183" s="127"/>
      <c r="K183" s="127"/>
      <c r="L183" s="127"/>
      <c r="M183" s="127"/>
      <c r="N183" s="127"/>
      <c r="O183" s="126"/>
      <c r="P183" s="126"/>
      <c r="Q183" s="82"/>
      <c r="R183" s="82"/>
    </row>
    <row r="184" spans="1:18" s="25" customFormat="1" ht="9.75" customHeight="1" hidden="1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</row>
    <row r="185" spans="1:18" s="25" customFormat="1" ht="9.75" customHeight="1" hidden="1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82"/>
      <c r="R185" s="82"/>
    </row>
    <row r="186" spans="1:18" s="25" customFormat="1" ht="9.75" customHeight="1" hidden="1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3"/>
      <c r="L186" s="83"/>
      <c r="M186" s="82"/>
      <c r="N186" s="82"/>
      <c r="O186" s="82"/>
      <c r="P186" s="82"/>
      <c r="Q186" s="82"/>
      <c r="R186" s="82"/>
    </row>
    <row r="187" spans="1:18" s="25" customFormat="1" ht="9.75" customHeight="1" hidden="1">
      <c r="A187" s="131"/>
      <c r="B187" s="131"/>
      <c r="C187" s="131"/>
      <c r="D187" s="131"/>
      <c r="E187" s="131"/>
      <c r="F187" s="131"/>
      <c r="G187" s="131"/>
      <c r="H187" s="131"/>
      <c r="I187" s="82"/>
      <c r="J187" s="82"/>
      <c r="K187" s="131"/>
      <c r="L187" s="131"/>
      <c r="M187" s="82"/>
      <c r="N187" s="82"/>
      <c r="O187" s="131"/>
      <c r="P187" s="127"/>
      <c r="Q187" s="82"/>
      <c r="R187" s="82"/>
    </row>
    <row r="188" spans="1:18" s="25" customFormat="1" ht="9.75" customHeight="1" hidden="1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3"/>
      <c r="L188" s="83"/>
      <c r="M188" s="82"/>
      <c r="N188" s="82"/>
      <c r="O188" s="82"/>
      <c r="P188" s="82"/>
      <c r="Q188" s="82"/>
      <c r="R188" s="82"/>
    </row>
    <row r="189" spans="1:18" s="25" customFormat="1" ht="9.75" customHeight="1" hidden="1">
      <c r="A189" s="127"/>
      <c r="B189" s="127"/>
      <c r="C189" s="127"/>
      <c r="D189" s="127"/>
      <c r="E189" s="127"/>
      <c r="F189" s="127"/>
      <c r="G189" s="127"/>
      <c r="H189" s="127"/>
      <c r="I189" s="82"/>
      <c r="J189" s="82"/>
      <c r="K189" s="129"/>
      <c r="L189" s="129"/>
      <c r="M189" s="82"/>
      <c r="N189" s="82"/>
      <c r="O189" s="126"/>
      <c r="P189" s="126"/>
      <c r="Q189" s="82"/>
      <c r="R189" s="82"/>
    </row>
    <row r="190" s="25" customFormat="1" ht="9.75" customHeight="1" hidden="1"/>
    <row r="193" spans="1:18" ht="9.75" customHeight="1">
      <c r="A193" s="118" t="s">
        <v>110</v>
      </c>
      <c r="B193" s="118"/>
      <c r="C193" s="118"/>
      <c r="D193" s="118"/>
      <c r="E193" s="118"/>
      <c r="F193" s="118"/>
      <c r="G193" s="118"/>
      <c r="H193" s="118"/>
      <c r="I193" s="118"/>
      <c r="J193" s="118"/>
      <c r="K193" s="67"/>
      <c r="L193" s="67"/>
      <c r="M193" s="67"/>
      <c r="N193" s="67"/>
      <c r="O193" s="67"/>
      <c r="P193" s="67"/>
      <c r="Q193" s="67"/>
      <c r="R193" s="67"/>
    </row>
    <row r="194" spans="1:18" ht="9.7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8"/>
      <c r="L194" s="68"/>
      <c r="M194" s="67"/>
      <c r="N194" s="67"/>
      <c r="O194" s="67"/>
      <c r="P194" s="67"/>
      <c r="Q194" s="67"/>
      <c r="R194" s="67"/>
    </row>
    <row r="195" spans="1:18" ht="9.75" customHeight="1">
      <c r="A195" s="119" t="s">
        <v>99</v>
      </c>
      <c r="B195" s="119"/>
      <c r="C195" s="120"/>
      <c r="D195" s="121">
        <f>IF(Q195-K195&gt;0,Q195-K195,0)</f>
        <v>0</v>
      </c>
      <c r="E195" s="122"/>
      <c r="F195" s="70"/>
      <c r="G195" s="123" t="s">
        <v>117</v>
      </c>
      <c r="H195" s="123"/>
      <c r="I195" s="123"/>
      <c r="J195" s="124"/>
      <c r="K195" s="108"/>
      <c r="L195" s="110"/>
      <c r="M195" s="95" t="s">
        <v>118</v>
      </c>
      <c r="N195" s="123"/>
      <c r="O195" s="123"/>
      <c r="P195" s="124"/>
      <c r="Q195" s="96">
        <f>O201+O203+O205+O213+O215+O217+O219+O223+O225+O227+O229+O235+O243+O245</f>
        <v>0</v>
      </c>
      <c r="R195" s="94"/>
    </row>
    <row r="196" spans="1:18" ht="9.75" customHeight="1">
      <c r="A196" s="67"/>
      <c r="B196" s="67"/>
      <c r="C196" s="67"/>
      <c r="D196" s="67"/>
      <c r="E196" s="67"/>
      <c r="F196" s="67"/>
      <c r="G196" s="71"/>
      <c r="H196" s="71"/>
      <c r="I196" s="71"/>
      <c r="J196" s="71"/>
      <c r="K196" s="79"/>
      <c r="L196" s="79"/>
      <c r="M196" s="71"/>
      <c r="N196" s="71"/>
      <c r="O196" s="71"/>
      <c r="P196" s="71"/>
      <c r="Q196" s="75"/>
      <c r="R196" s="75"/>
    </row>
    <row r="197" spans="1:18" ht="9.75" customHeight="1">
      <c r="A197" s="92" t="s">
        <v>111</v>
      </c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0"/>
      <c r="Q197" s="75"/>
      <c r="R197" s="75"/>
    </row>
    <row r="198" spans="1:18" ht="9.7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8"/>
      <c r="L198" s="68"/>
      <c r="M198" s="67"/>
      <c r="N198" s="67"/>
      <c r="O198" s="67"/>
      <c r="P198" s="67"/>
      <c r="Q198" s="67"/>
      <c r="R198" s="67"/>
    </row>
    <row r="199" spans="1:18" ht="9.75" customHeight="1">
      <c r="A199" s="91" t="s">
        <v>19</v>
      </c>
      <c r="B199" s="86"/>
      <c r="C199" s="86"/>
      <c r="D199" s="86"/>
      <c r="E199" s="86"/>
      <c r="F199" s="86"/>
      <c r="G199" s="86"/>
      <c r="H199" s="87"/>
      <c r="I199" s="67"/>
      <c r="J199" s="67"/>
      <c r="K199" s="91" t="s">
        <v>103</v>
      </c>
      <c r="L199" s="87"/>
      <c r="M199" s="67"/>
      <c r="N199" s="67"/>
      <c r="O199" s="91" t="s">
        <v>109</v>
      </c>
      <c r="P199" s="87"/>
      <c r="Q199" s="75"/>
      <c r="R199" s="75"/>
    </row>
    <row r="200" spans="1:18" ht="9.7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8"/>
      <c r="L200" s="68"/>
      <c r="M200" s="67"/>
      <c r="N200" s="67"/>
      <c r="O200" s="67"/>
      <c r="P200" s="67"/>
      <c r="Q200" s="67"/>
      <c r="R200" s="67"/>
    </row>
    <row r="201" spans="1:18" ht="9.75" customHeight="1">
      <c r="A201" s="88" t="s">
        <v>148</v>
      </c>
      <c r="B201" s="89"/>
      <c r="C201" s="89"/>
      <c r="D201" s="89"/>
      <c r="E201" s="89"/>
      <c r="F201" s="89"/>
      <c r="G201" s="89"/>
      <c r="H201" s="125"/>
      <c r="I201" s="67"/>
      <c r="J201" s="67"/>
      <c r="K201" s="108"/>
      <c r="L201" s="110"/>
      <c r="M201" s="67"/>
      <c r="N201" s="67"/>
      <c r="O201" s="96">
        <f>1*K201</f>
        <v>0</v>
      </c>
      <c r="P201" s="94"/>
      <c r="Q201" s="75"/>
      <c r="R201" s="75"/>
    </row>
    <row r="202" spans="1:18" ht="9.7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8"/>
      <c r="L202" s="68"/>
      <c r="M202" s="67"/>
      <c r="N202" s="67"/>
      <c r="O202" s="67"/>
      <c r="P202" s="67"/>
      <c r="Q202" s="67"/>
      <c r="R202" s="67"/>
    </row>
    <row r="203" spans="1:18" ht="9.75" customHeight="1">
      <c r="A203" s="88" t="s">
        <v>146</v>
      </c>
      <c r="B203" s="89"/>
      <c r="C203" s="89"/>
      <c r="D203" s="89"/>
      <c r="E203" s="89"/>
      <c r="F203" s="89"/>
      <c r="G203" s="89"/>
      <c r="H203" s="125"/>
      <c r="I203" s="67"/>
      <c r="J203" s="67"/>
      <c r="K203" s="108"/>
      <c r="L203" s="110"/>
      <c r="M203" s="67"/>
      <c r="N203" s="67"/>
      <c r="O203" s="96">
        <f>2*K203</f>
        <v>0</v>
      </c>
      <c r="P203" s="94"/>
      <c r="Q203" s="75"/>
      <c r="R203" s="75"/>
    </row>
    <row r="204" spans="1:18" ht="9.7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8"/>
      <c r="L204" s="68"/>
      <c r="M204" s="67"/>
      <c r="N204" s="67"/>
      <c r="O204" s="67"/>
      <c r="P204" s="67"/>
      <c r="Q204" s="67"/>
      <c r="R204" s="67"/>
    </row>
    <row r="205" spans="1:18" ht="9.75" customHeight="1">
      <c r="A205" s="88" t="s">
        <v>147</v>
      </c>
      <c r="B205" s="89"/>
      <c r="C205" s="89"/>
      <c r="D205" s="89"/>
      <c r="E205" s="89"/>
      <c r="F205" s="89"/>
      <c r="G205" s="89"/>
      <c r="H205" s="125"/>
      <c r="I205" s="67"/>
      <c r="J205" s="67"/>
      <c r="K205" s="108"/>
      <c r="L205" s="110"/>
      <c r="M205" s="67"/>
      <c r="N205" s="67"/>
      <c r="O205" s="96">
        <f>3*K205</f>
        <v>0</v>
      </c>
      <c r="P205" s="94"/>
      <c r="Q205" s="75"/>
      <c r="R205" s="75"/>
    </row>
    <row r="206" spans="1:18" ht="9.75" customHeight="1">
      <c r="A206" s="77"/>
      <c r="B206" s="77"/>
      <c r="C206" s="77"/>
      <c r="D206" s="77"/>
      <c r="E206" s="77"/>
      <c r="F206" s="77"/>
      <c r="G206" s="77"/>
      <c r="H206" s="77"/>
      <c r="I206" s="67"/>
      <c r="J206" s="67"/>
      <c r="K206" s="84"/>
      <c r="L206" s="84"/>
      <c r="M206" s="67"/>
      <c r="N206" s="67"/>
      <c r="O206" s="75"/>
      <c r="P206" s="75"/>
      <c r="Q206" s="75"/>
      <c r="R206" s="75"/>
    </row>
    <row r="207" spans="1:18" ht="9.75" customHeight="1">
      <c r="A207" s="77"/>
      <c r="B207" s="77"/>
      <c r="C207" s="77"/>
      <c r="D207" s="77"/>
      <c r="E207" s="77"/>
      <c r="F207" s="77"/>
      <c r="G207" s="77"/>
      <c r="H207" s="77"/>
      <c r="I207" s="67"/>
      <c r="J207" s="67"/>
      <c r="K207" s="84"/>
      <c r="L207" s="84"/>
      <c r="M207" s="67"/>
      <c r="N207" s="67"/>
      <c r="O207" s="75"/>
      <c r="P207" s="75"/>
      <c r="Q207" s="75"/>
      <c r="R207" s="75"/>
    </row>
    <row r="208" spans="1:18" ht="9.7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8"/>
      <c r="L208" s="68"/>
      <c r="M208" s="67"/>
      <c r="N208" s="67"/>
      <c r="O208" s="67"/>
      <c r="P208" s="67"/>
      <c r="Q208" s="67"/>
      <c r="R208" s="67"/>
    </row>
    <row r="209" spans="1:18" ht="9.75" customHeight="1">
      <c r="A209" s="92" t="s">
        <v>112</v>
      </c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0"/>
      <c r="Q209" s="67"/>
      <c r="R209" s="67"/>
    </row>
    <row r="210" spans="1:18" ht="9.7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8"/>
      <c r="L210" s="68"/>
      <c r="M210" s="67"/>
      <c r="N210" s="67"/>
      <c r="O210" s="67"/>
      <c r="P210" s="67"/>
      <c r="Q210" s="67"/>
      <c r="R210" s="67"/>
    </row>
    <row r="211" spans="1:18" ht="9.75" customHeight="1">
      <c r="A211" s="91" t="s">
        <v>19</v>
      </c>
      <c r="B211" s="86"/>
      <c r="C211" s="86"/>
      <c r="D211" s="86"/>
      <c r="E211" s="86"/>
      <c r="F211" s="86"/>
      <c r="G211" s="86"/>
      <c r="H211" s="87"/>
      <c r="I211" s="67"/>
      <c r="J211" s="67"/>
      <c r="K211" s="91" t="s">
        <v>103</v>
      </c>
      <c r="L211" s="87"/>
      <c r="M211" s="67"/>
      <c r="N211" s="67"/>
      <c r="O211" s="91" t="s">
        <v>109</v>
      </c>
      <c r="P211" s="87"/>
      <c r="Q211" s="67"/>
      <c r="R211" s="67"/>
    </row>
    <row r="212" spans="1:18" ht="9.7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8"/>
      <c r="L212" s="68"/>
      <c r="M212" s="67"/>
      <c r="N212" s="67"/>
      <c r="O212" s="67"/>
      <c r="P212" s="67"/>
      <c r="Q212" s="67"/>
      <c r="R212" s="67"/>
    </row>
    <row r="213" spans="1:18" ht="9.75" customHeight="1">
      <c r="A213" s="88" t="s">
        <v>113</v>
      </c>
      <c r="B213" s="89"/>
      <c r="C213" s="89"/>
      <c r="D213" s="89"/>
      <c r="E213" s="89"/>
      <c r="F213" s="89"/>
      <c r="G213" s="89"/>
      <c r="H213" s="125"/>
      <c r="I213" s="67"/>
      <c r="J213" s="67"/>
      <c r="K213" s="108"/>
      <c r="L213" s="110"/>
      <c r="M213" s="67"/>
      <c r="N213" s="67"/>
      <c r="O213" s="96">
        <f>1*K213</f>
        <v>0</v>
      </c>
      <c r="P213" s="94"/>
      <c r="Q213" s="67"/>
      <c r="R213" s="67"/>
    </row>
    <row r="214" spans="1:18" ht="9.7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8"/>
      <c r="L214" s="68"/>
      <c r="M214" s="67"/>
      <c r="N214" s="67"/>
      <c r="O214" s="67"/>
      <c r="P214" s="67"/>
      <c r="Q214" s="67"/>
      <c r="R214" s="67"/>
    </row>
    <row r="215" spans="1:18" ht="9.75" customHeight="1">
      <c r="A215" s="88" t="s">
        <v>114</v>
      </c>
      <c r="B215" s="89"/>
      <c r="C215" s="89"/>
      <c r="D215" s="89"/>
      <c r="E215" s="89"/>
      <c r="F215" s="89"/>
      <c r="G215" s="89"/>
      <c r="H215" s="125"/>
      <c r="I215" s="67"/>
      <c r="J215" s="67"/>
      <c r="K215" s="108"/>
      <c r="L215" s="110"/>
      <c r="M215" s="67"/>
      <c r="N215" s="67"/>
      <c r="O215" s="96">
        <f>1.5*K215</f>
        <v>0</v>
      </c>
      <c r="P215" s="94"/>
      <c r="Q215" s="67"/>
      <c r="R215" s="67"/>
    </row>
    <row r="216" spans="1:18" ht="9.7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8"/>
      <c r="L216" s="68"/>
      <c r="M216" s="67"/>
      <c r="N216" s="67"/>
      <c r="O216" s="67"/>
      <c r="P216" s="67"/>
      <c r="Q216" s="67"/>
      <c r="R216" s="67"/>
    </row>
    <row r="217" spans="1:18" ht="9.75" customHeight="1">
      <c r="A217" s="88" t="s">
        <v>115</v>
      </c>
      <c r="B217" s="89"/>
      <c r="C217" s="89"/>
      <c r="D217" s="89"/>
      <c r="E217" s="89"/>
      <c r="F217" s="89"/>
      <c r="G217" s="89"/>
      <c r="H217" s="125"/>
      <c r="I217" s="67"/>
      <c r="J217" s="67"/>
      <c r="K217" s="108"/>
      <c r="L217" s="110"/>
      <c r="M217" s="67"/>
      <c r="N217" s="67"/>
      <c r="O217" s="96">
        <f>2*K217</f>
        <v>0</v>
      </c>
      <c r="P217" s="94"/>
      <c r="Q217" s="67"/>
      <c r="R217" s="67"/>
    </row>
    <row r="218" spans="1:18" ht="9.7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8"/>
      <c r="L218" s="68"/>
      <c r="M218" s="67"/>
      <c r="N218" s="67"/>
      <c r="O218" s="67"/>
      <c r="P218" s="67"/>
      <c r="Q218" s="67"/>
      <c r="R218" s="67"/>
    </row>
    <row r="219" spans="1:18" ht="9.75" customHeight="1">
      <c r="A219" s="88" t="s">
        <v>116</v>
      </c>
      <c r="B219" s="89"/>
      <c r="C219" s="89"/>
      <c r="D219" s="89"/>
      <c r="E219" s="89"/>
      <c r="F219" s="89"/>
      <c r="G219" s="89"/>
      <c r="H219" s="125"/>
      <c r="I219" s="67"/>
      <c r="J219" s="67"/>
      <c r="K219" s="108"/>
      <c r="L219" s="110"/>
      <c r="M219" s="67"/>
      <c r="N219" s="67"/>
      <c r="O219" s="96">
        <f>3*K219</f>
        <v>0</v>
      </c>
      <c r="P219" s="94"/>
      <c r="Q219" s="67"/>
      <c r="R219" s="67"/>
    </row>
    <row r="220" spans="1:18" ht="9.7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8"/>
      <c r="L220" s="68"/>
      <c r="M220" s="67"/>
      <c r="N220" s="67"/>
      <c r="O220" s="67"/>
      <c r="P220" s="67"/>
      <c r="Q220" s="67"/>
      <c r="R220" s="67"/>
    </row>
    <row r="221" spans="1:18" ht="9.75" customHeight="1">
      <c r="A221" s="91" t="s">
        <v>19</v>
      </c>
      <c r="B221" s="86"/>
      <c r="C221" s="86"/>
      <c r="D221" s="86"/>
      <c r="E221" s="86"/>
      <c r="F221" s="86"/>
      <c r="G221" s="86"/>
      <c r="H221" s="87"/>
      <c r="I221" s="67"/>
      <c r="J221" s="67"/>
      <c r="K221" s="91" t="s">
        <v>103</v>
      </c>
      <c r="L221" s="87"/>
      <c r="M221" s="67"/>
      <c r="N221" s="67"/>
      <c r="O221" s="91" t="s">
        <v>109</v>
      </c>
      <c r="P221" s="87"/>
      <c r="Q221" s="67"/>
      <c r="R221" s="67"/>
    </row>
    <row r="222" spans="1:18" ht="9.7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8"/>
      <c r="L222" s="68"/>
      <c r="M222" s="67"/>
      <c r="N222" s="67"/>
      <c r="O222" s="67"/>
      <c r="P222" s="67"/>
      <c r="Q222" s="67"/>
      <c r="R222" s="67"/>
    </row>
    <row r="223" spans="1:18" ht="9.75" customHeight="1">
      <c r="A223" s="88" t="s">
        <v>144</v>
      </c>
      <c r="B223" s="89"/>
      <c r="C223" s="89"/>
      <c r="D223" s="89"/>
      <c r="E223" s="89"/>
      <c r="F223" s="89"/>
      <c r="G223" s="89"/>
      <c r="H223" s="125"/>
      <c r="I223" s="67"/>
      <c r="J223" s="67"/>
      <c r="K223" s="108"/>
      <c r="L223" s="110"/>
      <c r="M223" s="67"/>
      <c r="N223" s="67"/>
      <c r="O223" s="96">
        <f>1*K223</f>
        <v>0</v>
      </c>
      <c r="P223" s="94"/>
      <c r="Q223" s="67"/>
      <c r="R223" s="67"/>
    </row>
    <row r="224" spans="1:18" ht="9.7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8"/>
      <c r="L224" s="68"/>
      <c r="M224" s="67"/>
      <c r="N224" s="67"/>
      <c r="O224" s="67"/>
      <c r="P224" s="67"/>
      <c r="Q224" s="67"/>
      <c r="R224" s="67"/>
    </row>
    <row r="225" spans="1:18" ht="9.75" customHeight="1">
      <c r="A225" s="88" t="s">
        <v>145</v>
      </c>
      <c r="B225" s="89"/>
      <c r="C225" s="89"/>
      <c r="D225" s="89"/>
      <c r="E225" s="89"/>
      <c r="F225" s="89"/>
      <c r="G225" s="89"/>
      <c r="H225" s="125"/>
      <c r="I225" s="67"/>
      <c r="J225" s="67"/>
      <c r="K225" s="108"/>
      <c r="L225" s="110"/>
      <c r="M225" s="67"/>
      <c r="N225" s="67"/>
      <c r="O225" s="96">
        <f>1.5*K225</f>
        <v>0</v>
      </c>
      <c r="P225" s="94"/>
      <c r="Q225" s="67"/>
      <c r="R225" s="67"/>
    </row>
    <row r="226" spans="1:18" ht="9.7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8"/>
      <c r="L226" s="68"/>
      <c r="M226" s="67"/>
      <c r="N226" s="67"/>
      <c r="O226" s="67"/>
      <c r="P226" s="67"/>
      <c r="Q226" s="67"/>
      <c r="R226" s="67"/>
    </row>
    <row r="227" spans="1:18" ht="9.75" customHeight="1">
      <c r="A227" s="88" t="s">
        <v>149</v>
      </c>
      <c r="B227" s="89"/>
      <c r="C227" s="89"/>
      <c r="D227" s="89"/>
      <c r="E227" s="89"/>
      <c r="F227" s="89"/>
      <c r="G227" s="89"/>
      <c r="H227" s="125"/>
      <c r="I227" s="67"/>
      <c r="J227" s="67"/>
      <c r="K227" s="108"/>
      <c r="L227" s="110"/>
      <c r="M227" s="67"/>
      <c r="N227" s="67"/>
      <c r="O227" s="96">
        <f>2*K227</f>
        <v>0</v>
      </c>
      <c r="P227" s="94"/>
      <c r="Q227" s="67"/>
      <c r="R227" s="67"/>
    </row>
    <row r="228" spans="1:18" ht="9.7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8"/>
      <c r="L228" s="68"/>
      <c r="M228" s="67"/>
      <c r="N228" s="67"/>
      <c r="O228" s="67"/>
      <c r="P228" s="67"/>
      <c r="Q228" s="67"/>
      <c r="R228" s="67"/>
    </row>
    <row r="229" spans="1:18" ht="9.75" customHeight="1">
      <c r="A229" s="88" t="s">
        <v>150</v>
      </c>
      <c r="B229" s="89"/>
      <c r="C229" s="89"/>
      <c r="D229" s="89"/>
      <c r="E229" s="89"/>
      <c r="F229" s="89"/>
      <c r="G229" s="89"/>
      <c r="H229" s="125"/>
      <c r="I229" s="67"/>
      <c r="J229" s="67"/>
      <c r="K229" s="108"/>
      <c r="L229" s="110"/>
      <c r="M229" s="67"/>
      <c r="N229" s="67"/>
      <c r="O229" s="96">
        <f>3*K229</f>
        <v>0</v>
      </c>
      <c r="P229" s="94"/>
      <c r="Q229" s="67"/>
      <c r="R229" s="67"/>
    </row>
    <row r="230" spans="1:18" ht="9.7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8"/>
      <c r="L230" s="68"/>
      <c r="M230" s="67"/>
      <c r="N230" s="67"/>
      <c r="O230" s="67"/>
      <c r="P230" s="67"/>
      <c r="Q230" s="67"/>
      <c r="R230" s="67"/>
    </row>
    <row r="231" spans="1:18" ht="9.75" customHeight="1">
      <c r="A231" s="92" t="s">
        <v>141</v>
      </c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0"/>
      <c r="Q231" s="67"/>
      <c r="R231" s="67"/>
    </row>
    <row r="232" spans="1:18" ht="9.7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8"/>
      <c r="L232" s="68"/>
      <c r="M232" s="67"/>
      <c r="N232" s="67"/>
      <c r="O232" s="67"/>
      <c r="P232" s="67"/>
      <c r="Q232" s="67"/>
      <c r="R232" s="67"/>
    </row>
    <row r="233" spans="1:18" ht="9.75" customHeight="1">
      <c r="A233" s="91" t="s">
        <v>19</v>
      </c>
      <c r="B233" s="86"/>
      <c r="C233" s="86"/>
      <c r="D233" s="86"/>
      <c r="E233" s="86"/>
      <c r="F233" s="86"/>
      <c r="G233" s="86"/>
      <c r="H233" s="87"/>
      <c r="I233" s="67"/>
      <c r="J233" s="67"/>
      <c r="K233" s="91" t="s">
        <v>107</v>
      </c>
      <c r="L233" s="87"/>
      <c r="M233" s="67"/>
      <c r="N233" s="67"/>
      <c r="O233" s="91" t="s">
        <v>109</v>
      </c>
      <c r="P233" s="87"/>
      <c r="Q233" s="67"/>
      <c r="R233" s="67"/>
    </row>
    <row r="234" spans="1:18" ht="9.7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8"/>
      <c r="L234" s="68"/>
      <c r="M234" s="67"/>
      <c r="N234" s="67"/>
      <c r="O234" s="67"/>
      <c r="P234" s="67"/>
      <c r="Q234" s="67"/>
      <c r="R234" s="67"/>
    </row>
    <row r="235" spans="1:18" ht="9.75" customHeight="1">
      <c r="A235" s="88" t="s">
        <v>151</v>
      </c>
      <c r="B235" s="89"/>
      <c r="C235" s="89"/>
      <c r="D235" s="89"/>
      <c r="E235" s="89"/>
      <c r="F235" s="89"/>
      <c r="G235" s="89"/>
      <c r="H235" s="125"/>
      <c r="I235" s="67"/>
      <c r="J235" s="67"/>
      <c r="K235" s="108"/>
      <c r="L235" s="110"/>
      <c r="M235" s="67"/>
      <c r="N235" s="67"/>
      <c r="O235" s="96">
        <f>1*K235/100</f>
        <v>0</v>
      </c>
      <c r="P235" s="94"/>
      <c r="Q235" s="67"/>
      <c r="R235" s="67"/>
    </row>
    <row r="236" spans="1:18" s="25" customFormat="1" ht="9.75" customHeight="1" hidden="1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3"/>
      <c r="L236" s="83"/>
      <c r="M236" s="82"/>
      <c r="N236" s="82"/>
      <c r="O236" s="82"/>
      <c r="P236" s="82"/>
      <c r="Q236" s="82"/>
      <c r="R236" s="82"/>
    </row>
    <row r="237" spans="1:18" s="25" customFormat="1" ht="9.75" customHeight="1" hidden="1">
      <c r="A237" s="127"/>
      <c r="B237" s="127"/>
      <c r="C237" s="127"/>
      <c r="D237" s="127"/>
      <c r="E237" s="127"/>
      <c r="F237" s="127"/>
      <c r="G237" s="127"/>
      <c r="H237" s="127"/>
      <c r="I237" s="82"/>
      <c r="J237" s="82"/>
      <c r="K237" s="128"/>
      <c r="L237" s="128"/>
      <c r="M237" s="82"/>
      <c r="N237" s="82"/>
      <c r="O237" s="126"/>
      <c r="P237" s="126"/>
      <c r="Q237" s="82"/>
      <c r="R237" s="82"/>
    </row>
    <row r="238" spans="1:18" ht="9.7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8"/>
      <c r="L238" s="68"/>
      <c r="M238" s="67"/>
      <c r="N238" s="67"/>
      <c r="O238" s="67"/>
      <c r="P238" s="67"/>
      <c r="Q238" s="67"/>
      <c r="R238" s="67"/>
    </row>
    <row r="239" spans="1:18" ht="9.75" customHeight="1">
      <c r="A239" s="92" t="s">
        <v>108</v>
      </c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0"/>
      <c r="Q239" s="67"/>
      <c r="R239" s="67"/>
    </row>
    <row r="240" spans="1:18" ht="9.7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8"/>
      <c r="L240" s="68"/>
      <c r="M240" s="67"/>
      <c r="N240" s="67"/>
      <c r="O240" s="67"/>
      <c r="P240" s="67"/>
      <c r="Q240" s="67"/>
      <c r="R240" s="67"/>
    </row>
    <row r="241" spans="1:18" ht="9.75" customHeight="1">
      <c r="A241" s="91" t="s">
        <v>19</v>
      </c>
      <c r="B241" s="86"/>
      <c r="C241" s="86"/>
      <c r="D241" s="86"/>
      <c r="E241" s="86"/>
      <c r="F241" s="86"/>
      <c r="G241" s="86"/>
      <c r="H241" s="87"/>
      <c r="I241" s="67"/>
      <c r="J241" s="67"/>
      <c r="K241" s="91" t="s">
        <v>107</v>
      </c>
      <c r="L241" s="87"/>
      <c r="M241" s="67"/>
      <c r="N241" s="67"/>
      <c r="O241" s="91" t="s">
        <v>109</v>
      </c>
      <c r="P241" s="87"/>
      <c r="Q241" s="67"/>
      <c r="R241" s="67"/>
    </row>
    <row r="242" spans="1:18" ht="9.7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8"/>
      <c r="L242" s="68"/>
      <c r="M242" s="67"/>
      <c r="N242" s="67"/>
      <c r="O242" s="67"/>
      <c r="P242" s="67"/>
      <c r="Q242" s="67"/>
      <c r="R242" s="67"/>
    </row>
    <row r="243" spans="1:18" ht="9.75" customHeight="1">
      <c r="A243" s="88" t="s">
        <v>152</v>
      </c>
      <c r="B243" s="89"/>
      <c r="C243" s="89"/>
      <c r="D243" s="89"/>
      <c r="E243" s="89"/>
      <c r="F243" s="89"/>
      <c r="G243" s="89"/>
      <c r="H243" s="125"/>
      <c r="I243" s="67"/>
      <c r="J243" s="67"/>
      <c r="K243" s="108"/>
      <c r="L243" s="110"/>
      <c r="M243" s="67"/>
      <c r="N243" s="67"/>
      <c r="O243" s="96">
        <f>K243/200</f>
        <v>0</v>
      </c>
      <c r="P243" s="94"/>
      <c r="Q243" s="67"/>
      <c r="R243" s="67"/>
    </row>
    <row r="244" spans="1:18" ht="9.7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8"/>
      <c r="L244" s="68"/>
      <c r="M244" s="67"/>
      <c r="N244" s="67"/>
      <c r="O244" s="67"/>
      <c r="P244" s="67"/>
      <c r="Q244" s="67"/>
      <c r="R244" s="67"/>
    </row>
    <row r="245" spans="1:18" ht="9.75" customHeight="1">
      <c r="A245" s="88" t="s">
        <v>153</v>
      </c>
      <c r="B245" s="89"/>
      <c r="C245" s="89"/>
      <c r="D245" s="89"/>
      <c r="E245" s="89"/>
      <c r="F245" s="89"/>
      <c r="G245" s="89"/>
      <c r="H245" s="125"/>
      <c r="I245" s="67"/>
      <c r="J245" s="67"/>
      <c r="K245" s="126"/>
      <c r="L245" s="126"/>
      <c r="M245" s="67"/>
      <c r="N245" s="67"/>
      <c r="O245" s="96">
        <f>K243/1000</f>
        <v>0</v>
      </c>
      <c r="P245" s="94"/>
      <c r="Q245" s="67"/>
      <c r="R245" s="67"/>
    </row>
    <row r="248" spans="1:18" ht="9.75" customHeight="1">
      <c r="A248" s="185" t="s">
        <v>119</v>
      </c>
      <c r="B248" s="185"/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80"/>
      <c r="P248" s="80"/>
      <c r="Q248" s="80"/>
      <c r="R248" s="80"/>
    </row>
    <row r="249" spans="1:18" ht="9.75" customHeight="1">
      <c r="A249" s="46"/>
      <c r="B249" s="46"/>
      <c r="C249" s="46"/>
      <c r="D249" s="46"/>
      <c r="E249" s="46"/>
      <c r="F249" s="46"/>
      <c r="G249" s="47"/>
      <c r="H249" s="53"/>
      <c r="I249" s="53"/>
      <c r="J249" s="53"/>
      <c r="K249" s="53"/>
      <c r="L249" s="53"/>
      <c r="M249" s="53"/>
      <c r="N249" s="55"/>
      <c r="O249" s="80"/>
      <c r="P249" s="80"/>
      <c r="Q249" s="80"/>
      <c r="R249" s="80"/>
    </row>
    <row r="250" spans="1:18" ht="9.75" customHeight="1">
      <c r="A250" s="186" t="s">
        <v>120</v>
      </c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</row>
    <row r="251" spans="1:18" ht="9.75" customHeight="1">
      <c r="A251" s="186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</row>
    <row r="252" spans="1:18" ht="9.75" customHeight="1">
      <c r="A252" s="186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</row>
    <row r="253" spans="1:18" ht="9.75" customHeight="1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</row>
    <row r="254" spans="1:4" ht="9.75" customHeight="1">
      <c r="A254" s="111" t="s">
        <v>121</v>
      </c>
      <c r="B254" s="111"/>
      <c r="C254" s="111"/>
      <c r="D254" s="111"/>
    </row>
    <row r="255" spans="1:4" ht="9.75" customHeight="1">
      <c r="A255" s="46"/>
      <c r="B255" s="46"/>
      <c r="C255" s="46"/>
      <c r="D255" s="46"/>
    </row>
    <row r="256" spans="1:18" ht="9.75" customHeight="1">
      <c r="A256" s="138"/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81" t="s">
        <v>122</v>
      </c>
      <c r="M256" s="181"/>
      <c r="N256" s="181"/>
      <c r="O256" s="181" t="s">
        <v>123</v>
      </c>
      <c r="P256" s="181"/>
      <c r="Q256" s="181" t="s">
        <v>124</v>
      </c>
      <c r="R256" s="181"/>
    </row>
    <row r="257" spans="1:18" ht="9.75" customHeight="1">
      <c r="A257" s="133" t="s">
        <v>165</v>
      </c>
      <c r="B257" s="134"/>
      <c r="C257" s="134"/>
      <c r="D257" s="134"/>
      <c r="E257" s="134"/>
      <c r="F257" s="134"/>
      <c r="G257" s="134"/>
      <c r="H257" s="134"/>
      <c r="I257" s="134"/>
      <c r="J257" s="134"/>
      <c r="K257" s="135"/>
      <c r="L257" s="136">
        <v>102.5</v>
      </c>
      <c r="M257" s="136"/>
      <c r="N257" s="136"/>
      <c r="O257" s="137"/>
      <c r="P257" s="137"/>
      <c r="Q257" s="173">
        <f>L257*O257</f>
        <v>0</v>
      </c>
      <c r="R257" s="173"/>
    </row>
    <row r="258" spans="1:18" ht="9.75" customHeight="1">
      <c r="A258" s="153" t="s">
        <v>125</v>
      </c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70"/>
    </row>
    <row r="259" spans="1:18" ht="9.75" customHeight="1">
      <c r="A259" s="157" t="s">
        <v>126</v>
      </c>
      <c r="B259" s="157"/>
      <c r="C259" s="157"/>
      <c r="D259" s="157"/>
      <c r="E259" s="157"/>
      <c r="F259" s="157"/>
      <c r="G259" s="157"/>
      <c r="H259" s="157"/>
      <c r="I259" s="157"/>
      <c r="J259" s="157"/>
      <c r="K259" s="157"/>
      <c r="L259" s="155">
        <v>5</v>
      </c>
      <c r="M259" s="155"/>
      <c r="N259" s="155"/>
      <c r="O259" s="156"/>
      <c r="P259" s="156"/>
      <c r="Q259" s="173">
        <f>L259*O259</f>
        <v>0</v>
      </c>
      <c r="R259" s="173"/>
    </row>
    <row r="260" spans="1:18" ht="9.75" customHeight="1">
      <c r="A260" s="159" t="s">
        <v>125</v>
      </c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1"/>
    </row>
    <row r="261" spans="1:18" ht="9.75" customHeight="1">
      <c r="A261" s="157" t="s">
        <v>127</v>
      </c>
      <c r="B261" s="157"/>
      <c r="C261" s="157"/>
      <c r="D261" s="157"/>
      <c r="E261" s="157"/>
      <c r="F261" s="157"/>
      <c r="G261" s="157"/>
      <c r="H261" s="157"/>
      <c r="I261" s="157"/>
      <c r="J261" s="157"/>
      <c r="K261" s="157"/>
      <c r="L261" s="155">
        <v>102.5</v>
      </c>
      <c r="M261" s="155"/>
      <c r="N261" s="155"/>
      <c r="O261" s="156"/>
      <c r="P261" s="158"/>
      <c r="Q261" s="173">
        <f>L261*O261</f>
        <v>0</v>
      </c>
      <c r="R261" s="173"/>
    </row>
    <row r="262" spans="1:18" ht="9.75" customHeight="1">
      <c r="A262" s="177" t="s">
        <v>128</v>
      </c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55">
        <v>154</v>
      </c>
      <c r="M262" s="155"/>
      <c r="N262" s="155"/>
      <c r="O262" s="156"/>
      <c r="P262" s="158"/>
      <c r="Q262" s="173">
        <f>L262*O262</f>
        <v>0</v>
      </c>
      <c r="R262" s="173"/>
    </row>
    <row r="263" spans="1:18" ht="9.75" customHeight="1">
      <c r="A263" s="164" t="s">
        <v>129</v>
      </c>
      <c r="B263" s="164"/>
      <c r="C263" s="164"/>
      <c r="D263" s="164"/>
      <c r="E263" s="164"/>
      <c r="F263" s="164"/>
      <c r="G263" s="164"/>
      <c r="H263" s="164"/>
      <c r="I263" s="164"/>
      <c r="J263" s="164"/>
      <c r="K263" s="165"/>
      <c r="L263" s="174"/>
      <c r="M263" s="174"/>
      <c r="N263" s="174"/>
      <c r="O263" s="162"/>
      <c r="P263" s="163"/>
      <c r="Q263" s="176">
        <f>SUM(Q257:R262)</f>
        <v>0</v>
      </c>
      <c r="R263" s="176"/>
    </row>
    <row r="264" spans="1:18" ht="9.75" customHeight="1">
      <c r="A264" s="46"/>
      <c r="B264" s="46"/>
      <c r="C264" s="46"/>
      <c r="D264" s="46"/>
      <c r="E264" s="46"/>
      <c r="F264" s="46"/>
      <c r="G264" s="47"/>
      <c r="H264" s="53"/>
      <c r="I264" s="53"/>
      <c r="J264" s="53"/>
      <c r="K264" s="53"/>
      <c r="L264" s="53"/>
      <c r="M264" s="53"/>
      <c r="N264" s="55"/>
      <c r="O264" s="80"/>
      <c r="P264" s="80"/>
      <c r="Q264" s="80"/>
      <c r="R264" s="80"/>
    </row>
    <row r="265" spans="1:18" ht="9.75" customHeight="1">
      <c r="A265" s="46"/>
      <c r="B265" s="46"/>
      <c r="C265" s="46"/>
      <c r="D265" s="46"/>
      <c r="E265" s="46"/>
      <c r="F265" s="46"/>
      <c r="G265" s="47"/>
      <c r="H265" s="53"/>
      <c r="I265" s="53"/>
      <c r="J265" s="53"/>
      <c r="K265" s="53"/>
      <c r="L265" s="53"/>
      <c r="M265" s="53"/>
      <c r="N265" s="55"/>
      <c r="O265" s="80"/>
      <c r="P265" s="80"/>
      <c r="Q265" s="80"/>
      <c r="R265" s="80"/>
    </row>
    <row r="266" spans="1:18" ht="9.75" customHeight="1">
      <c r="A266" s="186" t="s">
        <v>131</v>
      </c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</row>
    <row r="267" spans="1:18" ht="9.75" customHeight="1">
      <c r="A267" s="186"/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</row>
    <row r="268" spans="1:18" ht="9.75" customHeight="1">
      <c r="A268" s="186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</row>
    <row r="269" spans="1:18" ht="9.75" customHeight="1">
      <c r="A269" s="111" t="s">
        <v>130</v>
      </c>
      <c r="B269" s="111"/>
      <c r="C269" s="111"/>
      <c r="D269" s="111"/>
      <c r="E269" s="46"/>
      <c r="F269" s="46"/>
      <c r="G269" s="47"/>
      <c r="H269" s="53"/>
      <c r="I269" s="53"/>
      <c r="J269" s="53"/>
      <c r="K269" s="53"/>
      <c r="L269" s="53"/>
      <c r="M269" s="53"/>
      <c r="N269" s="55"/>
      <c r="O269" s="80"/>
      <c r="P269" s="80"/>
      <c r="Q269" s="80"/>
      <c r="R269" s="80"/>
    </row>
    <row r="270" spans="1:4" ht="9.75" customHeight="1">
      <c r="A270" s="46"/>
      <c r="B270" s="46"/>
      <c r="C270" s="46"/>
      <c r="D270" s="46"/>
    </row>
    <row r="271" spans="1:18" ht="9.75" customHeight="1">
      <c r="A271" s="167"/>
      <c r="B271" s="168"/>
      <c r="C271" s="168"/>
      <c r="D271" s="168"/>
      <c r="E271" s="168"/>
      <c r="F271" s="168"/>
      <c r="G271" s="168"/>
      <c r="H271" s="168"/>
      <c r="I271" s="168"/>
      <c r="J271" s="168"/>
      <c r="K271" s="169"/>
      <c r="L271" s="166" t="s">
        <v>122</v>
      </c>
      <c r="M271" s="166"/>
      <c r="N271" s="166"/>
      <c r="O271" s="166" t="s">
        <v>123</v>
      </c>
      <c r="P271" s="166"/>
      <c r="Q271" s="166" t="s">
        <v>124</v>
      </c>
      <c r="R271" s="166"/>
    </row>
    <row r="272" spans="1:18" ht="9.75" customHeight="1">
      <c r="A272" s="153" t="s">
        <v>135</v>
      </c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5">
        <v>77</v>
      </c>
      <c r="M272" s="155"/>
      <c r="N272" s="155"/>
      <c r="O272" s="156"/>
      <c r="P272" s="156"/>
      <c r="Q272" s="171">
        <f>L272*O272</f>
        <v>0</v>
      </c>
      <c r="R272" s="172"/>
    </row>
    <row r="273" spans="1:18" ht="9.75" customHeight="1">
      <c r="A273" s="153" t="s">
        <v>125</v>
      </c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70"/>
    </row>
    <row r="274" spans="1:18" ht="9.75" customHeight="1">
      <c r="A274" s="157" t="s">
        <v>133</v>
      </c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5">
        <v>0.1</v>
      </c>
      <c r="M274" s="155"/>
      <c r="N274" s="155"/>
      <c r="O274" s="156"/>
      <c r="P274" s="156"/>
      <c r="Q274" s="173">
        <f>L274*O274</f>
        <v>0</v>
      </c>
      <c r="R274" s="173"/>
    </row>
    <row r="275" spans="1:18" ht="9.75" customHeight="1">
      <c r="A275" s="157" t="s">
        <v>132</v>
      </c>
      <c r="B275" s="157"/>
      <c r="C275" s="157"/>
      <c r="D275" s="157"/>
      <c r="E275" s="157"/>
      <c r="F275" s="157"/>
      <c r="G275" s="157"/>
      <c r="H275" s="157"/>
      <c r="I275" s="157"/>
      <c r="J275" s="157"/>
      <c r="K275" s="157"/>
      <c r="L275" s="155">
        <v>5</v>
      </c>
      <c r="M275" s="155"/>
      <c r="N275" s="155"/>
      <c r="O275" s="156"/>
      <c r="P275" s="156"/>
      <c r="Q275" s="173">
        <f>L275*O275</f>
        <v>0</v>
      </c>
      <c r="R275" s="173"/>
    </row>
    <row r="276" spans="1:18" ht="9.75" customHeight="1">
      <c r="A276" s="164" t="s">
        <v>129</v>
      </c>
      <c r="B276" s="164"/>
      <c r="C276" s="164"/>
      <c r="D276" s="164"/>
      <c r="E276" s="164"/>
      <c r="F276" s="164"/>
      <c r="G276" s="164"/>
      <c r="H276" s="164"/>
      <c r="I276" s="164"/>
      <c r="J276" s="164"/>
      <c r="K276" s="165"/>
      <c r="L276" s="174"/>
      <c r="M276" s="174"/>
      <c r="N276" s="174"/>
      <c r="O276" s="174"/>
      <c r="P276" s="175"/>
      <c r="Q276" s="173">
        <f>SUM(Q272:R275)</f>
        <v>0</v>
      </c>
      <c r="R276" s="173"/>
    </row>
    <row r="277" spans="1:18" ht="9.75" customHeight="1">
      <c r="A277" s="46"/>
      <c r="B277" s="46"/>
      <c r="C277" s="46"/>
      <c r="D277" s="46"/>
      <c r="E277" s="46"/>
      <c r="F277" s="46"/>
      <c r="G277" s="47"/>
      <c r="H277" s="53"/>
      <c r="I277" s="53"/>
      <c r="J277" s="53"/>
      <c r="K277" s="53"/>
      <c r="L277" s="53"/>
      <c r="M277" s="53"/>
      <c r="N277" s="55"/>
      <c r="O277" s="80"/>
      <c r="P277" s="80"/>
      <c r="Q277" s="80"/>
      <c r="R277" s="80"/>
    </row>
    <row r="278" spans="1:18" ht="9.75" customHeight="1">
      <c r="A278" s="111" t="s">
        <v>134</v>
      </c>
      <c r="B278" s="111"/>
      <c r="C278" s="111"/>
      <c r="D278" s="111"/>
      <c r="E278" s="111"/>
      <c r="F278" s="111"/>
      <c r="G278" s="114"/>
      <c r="H278" s="115" t="s">
        <v>166</v>
      </c>
      <c r="I278" s="116"/>
      <c r="J278" s="116"/>
      <c r="K278" s="116"/>
      <c r="L278" s="116"/>
      <c r="M278" s="117"/>
      <c r="N278" s="12" t="s">
        <v>10</v>
      </c>
      <c r="O278" s="182">
        <f>IF(O146=1,O68+O84+O148+Q263+Q276,O68+O84+O144+Q263+Q276)</f>
        <v>0</v>
      </c>
      <c r="P278" s="183"/>
      <c r="Q278" s="183"/>
      <c r="R278" s="184"/>
    </row>
    <row r="280" spans="3:18" ht="9.75" customHeight="1">
      <c r="C280" s="178" t="s">
        <v>54</v>
      </c>
      <c r="D280" s="178"/>
      <c r="E280" s="178"/>
      <c r="F280" s="178"/>
      <c r="G280" s="179">
        <f ca="1">NOW()</f>
        <v>42500.72041203704</v>
      </c>
      <c r="H280" s="179"/>
      <c r="I280" s="179"/>
      <c r="J280" s="179"/>
      <c r="O280" s="180" t="s">
        <v>55</v>
      </c>
      <c r="P280" s="180"/>
      <c r="Q280" s="180"/>
      <c r="R280" s="180"/>
    </row>
  </sheetData>
  <sheetProtection password="CC33" sheet="1"/>
  <mergeCells count="435">
    <mergeCell ref="P34:R34"/>
    <mergeCell ref="H34:O34"/>
    <mergeCell ref="A39:O39"/>
    <mergeCell ref="I40:K40"/>
    <mergeCell ref="N40:P40"/>
    <mergeCell ref="N37:O37"/>
    <mergeCell ref="P37:R37"/>
    <mergeCell ref="P35:R35"/>
    <mergeCell ref="B35:F35"/>
    <mergeCell ref="G35:I35"/>
    <mergeCell ref="B59:D60"/>
    <mergeCell ref="G59:R59"/>
    <mergeCell ref="O63:P63"/>
    <mergeCell ref="A72:G72"/>
    <mergeCell ref="N41:P41"/>
    <mergeCell ref="A41:H41"/>
    <mergeCell ref="I41:K41"/>
    <mergeCell ref="N43:P43"/>
    <mergeCell ref="G62:H62"/>
    <mergeCell ref="A63:C63"/>
    <mergeCell ref="A64:C64"/>
    <mergeCell ref="A66:E66"/>
    <mergeCell ref="D64:E64"/>
    <mergeCell ref="G64:H64"/>
    <mergeCell ref="D62:E62"/>
    <mergeCell ref="A62:C62"/>
    <mergeCell ref="Q63:R63"/>
    <mergeCell ref="O92:P95"/>
    <mergeCell ref="Q92:R95"/>
    <mergeCell ref="O91:P91"/>
    <mergeCell ref="O84:R84"/>
    <mergeCell ref="O68:R68"/>
    <mergeCell ref="Q91:R91"/>
    <mergeCell ref="Q64:R64"/>
    <mergeCell ref="O64:P64"/>
    <mergeCell ref="A87:J87"/>
    <mergeCell ref="E78:J78"/>
    <mergeCell ref="F66:H66"/>
    <mergeCell ref="H72:J72"/>
    <mergeCell ref="A84:G84"/>
    <mergeCell ref="H84:M84"/>
    <mergeCell ref="A82:C82"/>
    <mergeCell ref="A81:C81"/>
    <mergeCell ref="A80:C80"/>
    <mergeCell ref="E80:J80"/>
    <mergeCell ref="E81:J81"/>
    <mergeCell ref="A68:G68"/>
    <mergeCell ref="H68:M68"/>
    <mergeCell ref="A70:G70"/>
    <mergeCell ref="A78:C78"/>
    <mergeCell ref="A93:D93"/>
    <mergeCell ref="E93:G93"/>
    <mergeCell ref="H93:J93"/>
    <mergeCell ref="A89:J89"/>
    <mergeCell ref="E92:G92"/>
    <mergeCell ref="H92:J92"/>
    <mergeCell ref="A91:D91"/>
    <mergeCell ref="E91:G91"/>
    <mergeCell ref="H91:J91"/>
    <mergeCell ref="A92:D92"/>
    <mergeCell ref="Q62:R62"/>
    <mergeCell ref="Q60:R60"/>
    <mergeCell ref="O60:P60"/>
    <mergeCell ref="M62:N62"/>
    <mergeCell ref="O62:P62"/>
    <mergeCell ref="M95:N95"/>
    <mergeCell ref="K64:L64"/>
    <mergeCell ref="M64:N64"/>
    <mergeCell ref="M94:N94"/>
    <mergeCell ref="M93:N93"/>
    <mergeCell ref="M91:N91"/>
    <mergeCell ref="M92:N92"/>
    <mergeCell ref="K91:L91"/>
    <mergeCell ref="K62:L62"/>
    <mergeCell ref="M63:N63"/>
    <mergeCell ref="I60:J60"/>
    <mergeCell ref="I64:J64"/>
    <mergeCell ref="K60:L60"/>
    <mergeCell ref="M60:N60"/>
    <mergeCell ref="K63:L63"/>
    <mergeCell ref="A95:D95"/>
    <mergeCell ref="E95:G95"/>
    <mergeCell ref="H95:J95"/>
    <mergeCell ref="K95:L95"/>
    <mergeCell ref="A94:D94"/>
    <mergeCell ref="E94:G94"/>
    <mergeCell ref="H94:J94"/>
    <mergeCell ref="K94:L94"/>
    <mergeCell ref="C104:E104"/>
    <mergeCell ref="G104:I104"/>
    <mergeCell ref="A55:R55"/>
    <mergeCell ref="A56:R56"/>
    <mergeCell ref="A57:R57"/>
    <mergeCell ref="M102:O102"/>
    <mergeCell ref="P102:R102"/>
    <mergeCell ref="K93:L93"/>
    <mergeCell ref="Q97:R97"/>
    <mergeCell ref="A99:G99"/>
    <mergeCell ref="B48:D49"/>
    <mergeCell ref="G48:R48"/>
    <mergeCell ref="G49:H49"/>
    <mergeCell ref="K49:L49"/>
    <mergeCell ref="Q49:R49"/>
    <mergeCell ref="M49:N49"/>
    <mergeCell ref="A101:E102"/>
    <mergeCell ref="A43:E43"/>
    <mergeCell ref="I43:K43"/>
    <mergeCell ref="G51:H51"/>
    <mergeCell ref="I51:J51"/>
    <mergeCell ref="K51:L51"/>
    <mergeCell ref="D51:E51"/>
    <mergeCell ref="K52:L52"/>
    <mergeCell ref="I49:J49"/>
    <mergeCell ref="A45:R45"/>
    <mergeCell ref="G101:R101"/>
    <mergeCell ref="G102:I102"/>
    <mergeCell ref="J102:L102"/>
    <mergeCell ref="J104:L104"/>
    <mergeCell ref="O51:P51"/>
    <mergeCell ref="C105:E105"/>
    <mergeCell ref="G105:I105"/>
    <mergeCell ref="I52:J52"/>
    <mergeCell ref="K53:L53"/>
    <mergeCell ref="G60:H60"/>
    <mergeCell ref="J105:L105"/>
    <mergeCell ref="M105:O105"/>
    <mergeCell ref="H99:J99"/>
    <mergeCell ref="M104:O104"/>
    <mergeCell ref="A46:R46"/>
    <mergeCell ref="A47:R47"/>
    <mergeCell ref="M52:N52"/>
    <mergeCell ref="O52:P52"/>
    <mergeCell ref="Q52:R52"/>
    <mergeCell ref="Q51:R51"/>
    <mergeCell ref="O49:P49"/>
    <mergeCell ref="A51:C51"/>
    <mergeCell ref="A52:C52"/>
    <mergeCell ref="M51:N51"/>
    <mergeCell ref="A111:J111"/>
    <mergeCell ref="D52:E52"/>
    <mergeCell ref="G52:H52"/>
    <mergeCell ref="P105:R105"/>
    <mergeCell ref="C106:E106"/>
    <mergeCell ref="G106:I106"/>
    <mergeCell ref="J106:L106"/>
    <mergeCell ref="M106:O106"/>
    <mergeCell ref="P106:R106"/>
    <mergeCell ref="P104:R104"/>
    <mergeCell ref="B119:D119"/>
    <mergeCell ref="E119:G119"/>
    <mergeCell ref="G53:H53"/>
    <mergeCell ref="D63:E63"/>
    <mergeCell ref="G63:H63"/>
    <mergeCell ref="D53:E53"/>
    <mergeCell ref="A58:R58"/>
    <mergeCell ref="I53:J53"/>
    <mergeCell ref="O53:P53"/>
    <mergeCell ref="M53:N53"/>
    <mergeCell ref="Q120:R120"/>
    <mergeCell ref="H117:J117"/>
    <mergeCell ref="K117:M117"/>
    <mergeCell ref="H119:J119"/>
    <mergeCell ref="K119:M119"/>
    <mergeCell ref="N119:Q119"/>
    <mergeCell ref="Q121:R121"/>
    <mergeCell ref="A123:G124"/>
    <mergeCell ref="I123:R123"/>
    <mergeCell ref="I124:J124"/>
    <mergeCell ref="K124:L124"/>
    <mergeCell ref="M124:N124"/>
    <mergeCell ref="O124:P124"/>
    <mergeCell ref="I121:J121"/>
    <mergeCell ref="M121:N121"/>
    <mergeCell ref="K127:L127"/>
    <mergeCell ref="M127:N127"/>
    <mergeCell ref="A127:G127"/>
    <mergeCell ref="Q124:R124"/>
    <mergeCell ref="Q125:R125"/>
    <mergeCell ref="A126:G126"/>
    <mergeCell ref="I126:J126"/>
    <mergeCell ref="K126:L126"/>
    <mergeCell ref="M126:N126"/>
    <mergeCell ref="O126:P126"/>
    <mergeCell ref="Q53:R53"/>
    <mergeCell ref="A125:G125"/>
    <mergeCell ref="I125:J125"/>
    <mergeCell ref="K125:L125"/>
    <mergeCell ref="A121:C121"/>
    <mergeCell ref="E121:F121"/>
    <mergeCell ref="E120:F120"/>
    <mergeCell ref="I120:J120"/>
    <mergeCell ref="M120:N120"/>
    <mergeCell ref="A53:C53"/>
    <mergeCell ref="J35:M35"/>
    <mergeCell ref="N35:O35"/>
    <mergeCell ref="O125:P125"/>
    <mergeCell ref="M125:N125"/>
    <mergeCell ref="O97:P97"/>
    <mergeCell ref="I62:J62"/>
    <mergeCell ref="H70:J70"/>
    <mergeCell ref="I63:J63"/>
    <mergeCell ref="K92:L92"/>
    <mergeCell ref="O108:R108"/>
    <mergeCell ref="O127:P127"/>
    <mergeCell ref="Q127:R127"/>
    <mergeCell ref="Q126:R126"/>
    <mergeCell ref="Q128:R128"/>
    <mergeCell ref="A130:G130"/>
    <mergeCell ref="H130:M130"/>
    <mergeCell ref="O130:R130"/>
    <mergeCell ref="A128:G128"/>
    <mergeCell ref="I128:J128"/>
    <mergeCell ref="K128:L128"/>
    <mergeCell ref="M128:N128"/>
    <mergeCell ref="O128:P128"/>
    <mergeCell ref="O144:R144"/>
    <mergeCell ref="A136:E136"/>
    <mergeCell ref="F136:H136"/>
    <mergeCell ref="A138:R138"/>
    <mergeCell ref="A140:C140"/>
    <mergeCell ref="D140:F140"/>
    <mergeCell ref="G140:I140"/>
    <mergeCell ref="J140:L140"/>
    <mergeCell ref="O142:R142"/>
    <mergeCell ref="M140:O140"/>
    <mergeCell ref="P140:R140"/>
    <mergeCell ref="A132:J132"/>
    <mergeCell ref="A134:E134"/>
    <mergeCell ref="F134:H134"/>
    <mergeCell ref="H146:M146"/>
    <mergeCell ref="A74:G74"/>
    <mergeCell ref="H74:J74"/>
    <mergeCell ref="A76:G76"/>
    <mergeCell ref="H76:J76"/>
    <mergeCell ref="A142:G142"/>
    <mergeCell ref="H142:M142"/>
    <mergeCell ref="A144:G144"/>
    <mergeCell ref="H144:M144"/>
    <mergeCell ref="I127:J127"/>
    <mergeCell ref="A278:G278"/>
    <mergeCell ref="H278:M278"/>
    <mergeCell ref="O278:R278"/>
    <mergeCell ref="A248:N248"/>
    <mergeCell ref="A250:R252"/>
    <mergeCell ref="Q256:R256"/>
    <mergeCell ref="A269:D269"/>
    <mergeCell ref="A266:R268"/>
    <mergeCell ref="Q257:R257"/>
    <mergeCell ref="A261:K261"/>
    <mergeCell ref="C280:F280"/>
    <mergeCell ref="G280:J280"/>
    <mergeCell ref="O280:R280"/>
    <mergeCell ref="A254:D254"/>
    <mergeCell ref="L256:N256"/>
    <mergeCell ref="O256:P256"/>
    <mergeCell ref="L263:N263"/>
    <mergeCell ref="L262:N262"/>
    <mergeCell ref="L261:N261"/>
    <mergeCell ref="L259:N259"/>
    <mergeCell ref="A258:R258"/>
    <mergeCell ref="Q263:R263"/>
    <mergeCell ref="Q262:R262"/>
    <mergeCell ref="Q261:R261"/>
    <mergeCell ref="Q259:R259"/>
    <mergeCell ref="A262:K262"/>
    <mergeCell ref="Q276:R276"/>
    <mergeCell ref="O276:P276"/>
    <mergeCell ref="A276:K276"/>
    <mergeCell ref="A275:K275"/>
    <mergeCell ref="L276:N276"/>
    <mergeCell ref="L275:N275"/>
    <mergeCell ref="O275:P275"/>
    <mergeCell ref="Q275:R275"/>
    <mergeCell ref="O274:P274"/>
    <mergeCell ref="O271:P271"/>
    <mergeCell ref="A271:K271"/>
    <mergeCell ref="A274:K274"/>
    <mergeCell ref="L274:N274"/>
    <mergeCell ref="L271:N271"/>
    <mergeCell ref="A273:R273"/>
    <mergeCell ref="Q271:R271"/>
    <mergeCell ref="Q272:R272"/>
    <mergeCell ref="Q274:R274"/>
    <mergeCell ref="A272:K272"/>
    <mergeCell ref="L272:N272"/>
    <mergeCell ref="O272:P272"/>
    <mergeCell ref="A259:K259"/>
    <mergeCell ref="O259:P259"/>
    <mergeCell ref="O262:P262"/>
    <mergeCell ref="O261:P261"/>
    <mergeCell ref="A260:R260"/>
    <mergeCell ref="O263:P263"/>
    <mergeCell ref="A263:K263"/>
    <mergeCell ref="Q153:R153"/>
    <mergeCell ref="A155:P155"/>
    <mergeCell ref="A157:H157"/>
    <mergeCell ref="K157:L157"/>
    <mergeCell ref="O157:P157"/>
    <mergeCell ref="A32:I32"/>
    <mergeCell ref="G153:J153"/>
    <mergeCell ref="K153:L153"/>
    <mergeCell ref="M153:P153"/>
    <mergeCell ref="H148:M148"/>
    <mergeCell ref="O148:R148"/>
    <mergeCell ref="A33:G33"/>
    <mergeCell ref="E82:J82"/>
    <mergeCell ref="O146:R146"/>
    <mergeCell ref="A146:G146"/>
    <mergeCell ref="A257:K257"/>
    <mergeCell ref="L257:N257"/>
    <mergeCell ref="O257:P257"/>
    <mergeCell ref="A256:K256"/>
    <mergeCell ref="A169:P169"/>
    <mergeCell ref="A163:P163"/>
    <mergeCell ref="A165:H165"/>
    <mergeCell ref="K165:L165"/>
    <mergeCell ref="O165:P165"/>
    <mergeCell ref="A167:H167"/>
    <mergeCell ref="K167:L167"/>
    <mergeCell ref="O167:P167"/>
    <mergeCell ref="A151:J151"/>
    <mergeCell ref="A153:C153"/>
    <mergeCell ref="D153:E153"/>
    <mergeCell ref="A159:H159"/>
    <mergeCell ref="K159:L159"/>
    <mergeCell ref="O159:P159"/>
    <mergeCell ref="A161:H161"/>
    <mergeCell ref="K161:L161"/>
    <mergeCell ref="O161:P161"/>
    <mergeCell ref="A171:H171"/>
    <mergeCell ref="K171:L171"/>
    <mergeCell ref="O171:P171"/>
    <mergeCell ref="A177:H177"/>
    <mergeCell ref="K177:L177"/>
    <mergeCell ref="O173:P173"/>
    <mergeCell ref="A175:P175"/>
    <mergeCell ref="A173:H173"/>
    <mergeCell ref="K173:L173"/>
    <mergeCell ref="O177:P177"/>
    <mergeCell ref="A181:H181"/>
    <mergeCell ref="K181:L181"/>
    <mergeCell ref="O181:P181"/>
    <mergeCell ref="A179:H179"/>
    <mergeCell ref="K179:L179"/>
    <mergeCell ref="O179:P179"/>
    <mergeCell ref="A189:H189"/>
    <mergeCell ref="K189:L189"/>
    <mergeCell ref="O189:P189"/>
    <mergeCell ref="I183:N183"/>
    <mergeCell ref="O183:P183"/>
    <mergeCell ref="A185:P185"/>
    <mergeCell ref="A187:H187"/>
    <mergeCell ref="K187:L187"/>
    <mergeCell ref="O187:P187"/>
    <mergeCell ref="A243:H243"/>
    <mergeCell ref="K243:L243"/>
    <mergeCell ref="O243:P243"/>
    <mergeCell ref="A237:H237"/>
    <mergeCell ref="K237:L237"/>
    <mergeCell ref="O237:P237"/>
    <mergeCell ref="A239:P239"/>
    <mergeCell ref="A231:P231"/>
    <mergeCell ref="A245:H245"/>
    <mergeCell ref="K245:L245"/>
    <mergeCell ref="O245:P245"/>
    <mergeCell ref="A241:H241"/>
    <mergeCell ref="K241:L241"/>
    <mergeCell ref="O241:P241"/>
    <mergeCell ref="A235:H235"/>
    <mergeCell ref="K235:L235"/>
    <mergeCell ref="O235:P235"/>
    <mergeCell ref="A233:H233"/>
    <mergeCell ref="K233:L233"/>
    <mergeCell ref="O233:P233"/>
    <mergeCell ref="O213:P213"/>
    <mergeCell ref="K227:L227"/>
    <mergeCell ref="A229:H229"/>
    <mergeCell ref="K229:L229"/>
    <mergeCell ref="O229:P229"/>
    <mergeCell ref="O227:P227"/>
    <mergeCell ref="A227:H227"/>
    <mergeCell ref="A221:H221"/>
    <mergeCell ref="K221:L221"/>
    <mergeCell ref="A213:H213"/>
    <mergeCell ref="K213:L213"/>
    <mergeCell ref="O223:P223"/>
    <mergeCell ref="A225:H225"/>
    <mergeCell ref="K225:L225"/>
    <mergeCell ref="O225:P225"/>
    <mergeCell ref="A223:H223"/>
    <mergeCell ref="K223:L223"/>
    <mergeCell ref="O221:P221"/>
    <mergeCell ref="A215:H215"/>
    <mergeCell ref="K215:L215"/>
    <mergeCell ref="O215:P215"/>
    <mergeCell ref="A217:H217"/>
    <mergeCell ref="K217:L217"/>
    <mergeCell ref="O217:P217"/>
    <mergeCell ref="A219:H219"/>
    <mergeCell ref="K219:L219"/>
    <mergeCell ref="O219:P219"/>
    <mergeCell ref="A203:H203"/>
    <mergeCell ref="K203:L203"/>
    <mergeCell ref="O203:P203"/>
    <mergeCell ref="A211:H211"/>
    <mergeCell ref="K211:L211"/>
    <mergeCell ref="O211:P211"/>
    <mergeCell ref="A205:H205"/>
    <mergeCell ref="K205:L205"/>
    <mergeCell ref="O205:P205"/>
    <mergeCell ref="A209:P209"/>
    <mergeCell ref="A199:H199"/>
    <mergeCell ref="K199:L199"/>
    <mergeCell ref="O199:P199"/>
    <mergeCell ref="A201:H201"/>
    <mergeCell ref="K201:L201"/>
    <mergeCell ref="O201:P201"/>
    <mergeCell ref="K195:L195"/>
    <mergeCell ref="M195:P195"/>
    <mergeCell ref="Q195:R195"/>
    <mergeCell ref="A197:P197"/>
    <mergeCell ref="A193:J193"/>
    <mergeCell ref="A195:C195"/>
    <mergeCell ref="D195:E195"/>
    <mergeCell ref="G195:J195"/>
    <mergeCell ref="A104:B104"/>
    <mergeCell ref="A105:B105"/>
    <mergeCell ref="A106:B106"/>
    <mergeCell ref="N117:Q117"/>
    <mergeCell ref="B117:D117"/>
    <mergeCell ref="E117:G117"/>
    <mergeCell ref="A113:E113"/>
    <mergeCell ref="A115:D115"/>
    <mergeCell ref="A108:G108"/>
    <mergeCell ref="H108:M108"/>
  </mergeCells>
  <printOptions/>
  <pageMargins left="0.7874015748031497" right="0.1968503937007874" top="0.3937007874015748" bottom="0.3937007874015748" header="0" footer="0"/>
  <pageSetup fitToHeight="2" horizontalDpi="600" verticalDpi="600" orientation="portrait" paperSize="9" r:id="rId4"/>
  <headerFooter alignWithMargins="0">
    <oddFooter>&amp;R&amp;7Mod.280U.1</oddFooter>
  </headerFooter>
  <rowBreaks count="1" manualBreakCount="1">
    <brk id="207" max="1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cmf</dc:creator>
  <cp:keywords/>
  <dc:description/>
  <cp:lastModifiedBy>vitor.bernardino</cp:lastModifiedBy>
  <cp:lastPrinted>2015-10-22T08:18:29Z</cp:lastPrinted>
  <dcterms:created xsi:type="dcterms:W3CDTF">2004-05-31T08:57:44Z</dcterms:created>
  <dcterms:modified xsi:type="dcterms:W3CDTF">2016-05-10T16:17:23Z</dcterms:modified>
  <cp:category/>
  <cp:version/>
  <cp:contentType/>
  <cp:contentStatus/>
</cp:coreProperties>
</file>