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015" activeTab="0"/>
  </bookViews>
  <sheets>
    <sheet name="Nortear" sheetId="1" r:id="rId1"/>
  </sheets>
  <definedNames>
    <definedName name="_xlnm.Print_Area" localSheetId="0">'Nortear'!$A$1:$R$198</definedName>
  </definedNames>
  <calcPr fullCalcOnLoad="1"/>
</workbook>
</file>

<file path=xl/comments1.xml><?xml version="1.0" encoding="utf-8"?>
<comments xmlns="http://schemas.openxmlformats.org/spreadsheetml/2006/main">
  <authors>
    <author>vitor.bernardino</author>
    <author>cmf</author>
    <author>.</author>
    <author>Vitor Bernardino</author>
  </authors>
  <commentList>
    <comment ref="A37" authorId="0">
      <text>
        <r>
          <rPr>
            <b/>
            <sz val="8"/>
            <color indexed="10"/>
            <rFont val="Tahoma"/>
            <family val="2"/>
          </rPr>
          <t>- qq const. &gt; 5; &lt; 10 frac ou unid ocup;
- área bruta &gt;200m2; &lt;= 1000m2, com / serv;
- ab &gt; 200m2; &lt;= 400m2, armaz/ind fora A.Econ;
- ab &gt; 5.000m2; &lt;= 10.000m2, armaz/ind nas A.Econ;
- empreendimentos turísticos;
- equip apoio social, desportivo, recreativo, escolar,
  cultural e saúde.
-espaços destinados à comercialização de veículos (stands automóveis) e parques de estacionamento com fins lucrativos,</t>
        </r>
      </text>
    </comment>
    <comment ref="O65" authorId="0">
      <text>
        <r>
          <rPr>
            <b/>
            <sz val="8"/>
            <color indexed="10"/>
            <rFont val="Tahoma"/>
            <family val="2"/>
          </rPr>
          <t>reduzir em 80% nos casos de empreendimentos turisticos e exploração de animais (pto 6, artº87º)</t>
        </r>
        <r>
          <rPr>
            <sz val="8"/>
            <rFont val="Tahoma"/>
            <family val="0"/>
          </rPr>
          <t xml:space="preserve">
</t>
        </r>
      </text>
    </comment>
    <comment ref="K71" authorId="1">
      <text>
        <r>
          <rPr>
            <b/>
            <sz val="8"/>
            <color indexed="10"/>
            <rFont val="Tahoma"/>
            <family val="2"/>
          </rPr>
          <t>a preencher p/valores diferentes do cálculo automático.</t>
        </r>
      </text>
    </comment>
    <comment ref="K113" authorId="2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  <comment ref="E115" authorId="2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  <comment ref="K115" authorId="2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  <comment ref="K134" authorId="0">
      <text>
        <r>
          <rPr>
            <b/>
            <sz val="8"/>
            <color indexed="10"/>
            <rFont val="Tahoma"/>
            <family val="2"/>
          </rPr>
          <t>se n</t>
        </r>
        <r>
          <rPr>
            <sz val="6"/>
            <color indexed="10"/>
            <rFont val="Tahoma"/>
            <family val="2"/>
          </rPr>
          <t>pvp</t>
        </r>
        <r>
          <rPr>
            <b/>
            <sz val="8"/>
            <color indexed="10"/>
            <rFont val="Tahoma"/>
            <family val="2"/>
          </rPr>
          <t xml:space="preserve"> &gt; n</t>
        </r>
        <r>
          <rPr>
            <sz val="6"/>
            <color indexed="10"/>
            <rFont val="Tahoma"/>
            <family val="2"/>
          </rPr>
          <t>pvo</t>
        </r>
      </text>
    </comment>
    <comment ref="D49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D50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D51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</text>
    </comment>
    <comment ref="D60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D61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D62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</text>
    </comment>
    <comment ref="A77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A78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A79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  <comment ref="A190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G190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M190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  <comment ref="C99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C100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
- Aglomerados rurais</t>
        </r>
      </text>
    </comment>
    <comment ref="C101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<sst xmlns="http://schemas.openxmlformats.org/spreadsheetml/2006/main" count="161" uniqueCount="121">
  <si>
    <t>Tipologias de construção:</t>
  </si>
  <si>
    <t>Nenhuma</t>
  </si>
  <si>
    <t>Uma</t>
  </si>
  <si>
    <t>Duas</t>
  </si>
  <si>
    <t>Três</t>
  </si>
  <si>
    <t>Quatro</t>
  </si>
  <si>
    <t>Cinco</t>
  </si>
  <si>
    <t>A</t>
  </si>
  <si>
    <t>B</t>
  </si>
  <si>
    <t>C</t>
  </si>
  <si>
    <t>V(€/m2)</t>
  </si>
  <si>
    <t>=</t>
  </si>
  <si>
    <t>Santa Maria da Feira,</t>
  </si>
  <si>
    <t>TAXA DE URBANIZAÇÃO - FOLHA DE CÁLCULO</t>
  </si>
  <si>
    <t>REQ.:</t>
  </si>
  <si>
    <t>FREGUESIA:</t>
  </si>
  <si>
    <t>PROC. Nº</t>
  </si>
  <si>
    <t>O Técnico,</t>
  </si>
  <si>
    <t>TAXA DEVIDA NOS EDIFÍCIOS GERADORES DE IMPACTE SEMELHANTE A UMA OPERAÇÃO DE LOTEAMENTO:</t>
  </si>
  <si>
    <r>
      <t>1.</t>
    </r>
    <r>
      <rPr>
        <sz val="8"/>
        <rFont val="Arial"/>
        <family val="2"/>
      </rPr>
      <t xml:space="preserve"> Área dos pavimentos da edificação </t>
    </r>
    <r>
      <rPr>
        <b/>
        <sz val="8"/>
        <rFont val="Arial"/>
        <family val="2"/>
      </rPr>
      <t>∑Abi</t>
    </r>
    <r>
      <rPr>
        <sz val="8"/>
        <rFont val="Arial"/>
        <family val="2"/>
      </rPr>
      <t>(m2) =</t>
    </r>
  </si>
  <si>
    <r>
      <t xml:space="preserve">2. </t>
    </r>
    <r>
      <rPr>
        <sz val="8"/>
        <rFont val="Arial"/>
        <family val="2"/>
      </rPr>
      <t>Valor de</t>
    </r>
    <r>
      <rPr>
        <b/>
        <sz val="8"/>
        <rFont val="Arial"/>
        <family val="2"/>
      </rPr>
      <t xml:space="preserve"> V</t>
    </r>
    <r>
      <rPr>
        <sz val="8"/>
        <rFont val="Arial"/>
        <family val="2"/>
      </rPr>
      <t>(€/m2) =</t>
    </r>
  </si>
  <si>
    <t>Armazéns e indústrias em edíficio autónomo:</t>
  </si>
  <si>
    <r>
      <t>V4</t>
    </r>
    <r>
      <rPr>
        <sz val="8"/>
        <rFont val="Arial"/>
        <family val="2"/>
      </rPr>
      <t>(€/m2)</t>
    </r>
  </si>
  <si>
    <r>
      <t>CÁLCULO DO VALOR DA COMPENSAÇÃO: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[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>=C1+C2+C3</t>
    </r>
    <r>
      <rPr>
        <sz val="8"/>
        <rFont val="Arial"/>
        <family val="2"/>
      </rPr>
      <t>]</t>
    </r>
  </si>
  <si>
    <t>COMPENSAÇÃO - ESPAÇOS VERDES E EQUIPAMENTO (C1):</t>
  </si>
  <si>
    <t>Tipo de ocupação:</t>
  </si>
  <si>
    <t>Espaços verdes</t>
  </si>
  <si>
    <t>Equipamentos</t>
  </si>
  <si>
    <t>a.c.</t>
  </si>
  <si>
    <t>V+E (calc.)</t>
  </si>
  <si>
    <t>V+E(exist.)</t>
  </si>
  <si>
    <t>(calc.-exist.)</t>
  </si>
  <si>
    <t>28m2/120m2 x ac'</t>
  </si>
  <si>
    <t>35m2/120m2 x ac'</t>
  </si>
  <si>
    <t>Comércio e/ou serviços</t>
  </si>
  <si>
    <t>25m2/100m2 x ac''</t>
  </si>
  <si>
    <t>Indústria e/ou armazéns</t>
  </si>
  <si>
    <r>
      <t>∑V+E</t>
    </r>
    <r>
      <rPr>
        <sz val="8"/>
        <rFont val="Arial"/>
        <family val="2"/>
      </rPr>
      <t>(calc.)=</t>
    </r>
  </si>
  <si>
    <t>V1(€/m2)</t>
  </si>
  <si>
    <t>Índice de Utilização (Iu) previsto</t>
  </si>
  <si>
    <t>Iu&gt;1.0</t>
  </si>
  <si>
    <t>0.7&lt;Iu≤1.0</t>
  </si>
  <si>
    <t>0.5&lt;Iu≤0.7</t>
  </si>
  <si>
    <t>Iu≤0.5</t>
  </si>
  <si>
    <r>
      <t>C1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∑Ai</t>
    </r>
    <r>
      <rPr>
        <sz val="8"/>
        <rFont val="Arial"/>
        <family val="2"/>
      </rPr>
      <t>(m2)</t>
    </r>
    <r>
      <rPr>
        <b/>
        <sz val="8"/>
        <rFont val="Arial"/>
        <family val="2"/>
      </rPr>
      <t xml:space="preserve"> x V1</t>
    </r>
    <r>
      <rPr>
        <sz val="8"/>
        <rFont val="Arial"/>
        <family val="2"/>
      </rPr>
      <t xml:space="preserve">(€/m2) </t>
    </r>
    <r>
      <rPr>
        <sz val="6"/>
        <rFont val="Arial"/>
        <family val="2"/>
      </rPr>
      <t>&gt;&gt; [Redução 80%]</t>
    </r>
  </si>
  <si>
    <t xml:space="preserve">      Unidades ocupação:</t>
  </si>
  <si>
    <t>comércio / serviços=</t>
  </si>
  <si>
    <t>indústria/armazém=</t>
  </si>
  <si>
    <r>
      <t>a.c.</t>
    </r>
    <r>
      <rPr>
        <sz val="5"/>
        <rFont val="Arial"/>
        <family val="2"/>
      </rPr>
      <t>ind.armaz./500=</t>
    </r>
  </si>
  <si>
    <t>V2, com./serv.</t>
  </si>
  <si>
    <t>V2, ind./armaz.</t>
  </si>
  <si>
    <t>V2, hab.colec.</t>
  </si>
  <si>
    <t>V2(€)</t>
  </si>
  <si>
    <t>Comércio  e  Serviços</t>
  </si>
  <si>
    <t>Armazém  e  Indústria</t>
  </si>
  <si>
    <r>
      <t>C2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∑Uo x V2</t>
    </r>
    <r>
      <rPr>
        <sz val="8"/>
        <rFont val="Arial"/>
        <family val="2"/>
      </rPr>
      <t>(€)</t>
    </r>
  </si>
  <si>
    <t>COMPENSAÇÃO - ESTACIONAMENTO (C3):</t>
  </si>
  <si>
    <r>
      <t>15.</t>
    </r>
    <r>
      <rPr>
        <sz val="8"/>
        <rFont val="Arial"/>
        <family val="2"/>
      </rPr>
      <t xml:space="preserve"> Valor de ∑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 =</t>
    </r>
  </si>
  <si>
    <r>
      <t>∑</t>
    </r>
    <r>
      <rPr>
        <b/>
        <sz val="9"/>
        <rFont val="Arial"/>
        <family val="2"/>
      </rPr>
      <t>n</t>
    </r>
    <r>
      <rPr>
        <sz val="6"/>
        <rFont val="Arial"/>
        <family val="2"/>
      </rPr>
      <t>pvp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</si>
  <si>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∑</t>
    </r>
    <r>
      <rPr>
        <b/>
        <sz val="9"/>
        <rFont val="Arial"/>
        <family val="2"/>
      </rPr>
      <t>n</t>
    </r>
    <r>
      <rPr>
        <sz val="6"/>
        <rFont val="Arial"/>
        <family val="2"/>
      </rPr>
      <t>pvo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</si>
  <si>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∑</t>
    </r>
    <r>
      <rPr>
        <b/>
        <sz val="9"/>
        <rFont val="Arial"/>
        <family val="2"/>
      </rPr>
      <t>n</t>
    </r>
    <r>
      <rPr>
        <sz val="6"/>
        <rFont val="Arial"/>
        <family val="2"/>
      </rPr>
      <t>pbp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</si>
  <si>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∑</t>
    </r>
    <r>
      <rPr>
        <b/>
        <sz val="9"/>
        <rFont val="Arial"/>
        <family val="2"/>
      </rPr>
      <t>n</t>
    </r>
    <r>
      <rPr>
        <sz val="6"/>
        <rFont val="Arial"/>
        <family val="2"/>
      </rPr>
      <t>pbo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</si>
  <si>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∑</t>
    </r>
    <r>
      <rPr>
        <b/>
        <sz val="9"/>
        <rFont val="Arial"/>
        <family val="2"/>
      </rPr>
      <t>n</t>
    </r>
    <r>
      <rPr>
        <sz val="6"/>
        <rFont val="Arial"/>
        <family val="2"/>
      </rPr>
      <t>pv uso público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</si>
  <si>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∑</t>
    </r>
    <r>
      <rPr>
        <b/>
        <sz val="9"/>
        <rFont val="Arial"/>
        <family val="2"/>
      </rPr>
      <t>n</t>
    </r>
    <r>
      <rPr>
        <sz val="6"/>
        <rFont val="Arial"/>
        <family val="2"/>
      </rPr>
      <t>pv uso público (70%)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=</t>
    </r>
  </si>
  <si>
    <t>nº fogos</t>
  </si>
  <si>
    <r>
      <t>n</t>
    </r>
    <r>
      <rPr>
        <sz val="6"/>
        <rFont val="Arial"/>
        <family val="2"/>
      </rPr>
      <t>pvo</t>
    </r>
  </si>
  <si>
    <t>T0 e T1 »» 1 lg/fogo</t>
  </si>
  <si>
    <t>T2 e T3 »» 1,5 lg/fogo</t>
  </si>
  <si>
    <t>T4, T5 e T6 »» 2 lg/fogo</t>
  </si>
  <si>
    <t>&gt; T6 »» 3 lg/fogo</t>
  </si>
  <si>
    <r>
      <t>n</t>
    </r>
    <r>
      <rPr>
        <sz val="6"/>
        <rFont val="Arial"/>
        <family val="2"/>
      </rPr>
      <t>pbo</t>
    </r>
    <r>
      <rPr>
        <sz val="8"/>
        <rFont val="Arial"/>
        <family val="2"/>
      </rPr>
      <t xml:space="preserve"> »» 1 lg p/fogo =</t>
    </r>
  </si>
  <si>
    <r>
      <t>a.c.</t>
    </r>
    <r>
      <rPr>
        <sz val="6"/>
        <rFont val="Arial"/>
        <family val="2"/>
      </rPr>
      <t>(m2)</t>
    </r>
  </si>
  <si>
    <t>Indústria e ou armazém:</t>
  </si>
  <si>
    <r>
      <t>16.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V3</t>
    </r>
    <r>
      <rPr>
        <sz val="8"/>
        <rFont val="Arial"/>
        <family val="2"/>
      </rPr>
      <t>(€/lg) =</t>
    </r>
  </si>
  <si>
    <t>V3(€/lg)</t>
  </si>
  <si>
    <r>
      <t>17.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C3</t>
    </r>
    <r>
      <rPr>
        <sz val="8"/>
        <rFont val="Arial"/>
        <family val="2"/>
      </rPr>
      <t>(€):</t>
    </r>
  </si>
  <si>
    <r>
      <t>C3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n x V3</t>
    </r>
    <r>
      <rPr>
        <sz val="8"/>
        <rFont val="Arial"/>
        <family val="2"/>
      </rPr>
      <t>(€/lg)</t>
    </r>
  </si>
  <si>
    <r>
      <t>18.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CÁLCULO TOTAL DA TAXA:</t>
    </r>
  </si>
  <si>
    <t>Número de infraestruturas públicas a executar p/entidade promotora do loteamento</t>
  </si>
  <si>
    <t xml:space="preserve">  a) Edíficios coletivos destinados a habitação, comércio, escritórios, armazéns, indústrias ou quaisquer outras</t>
  </si>
  <si>
    <t xml:space="preserve">      atividades permitidas, incluindo as áreas de anexos.</t>
  </si>
  <si>
    <t xml:space="preserve">  b) Edifícios com outras atividades não especificadas no quadro anterior.</t>
  </si>
  <si>
    <t>Habit. coletiva</t>
  </si>
  <si>
    <t>COMPENSAÇÃO - INFRAESTRUTURAS (C2):</t>
  </si>
  <si>
    <t>nº fogos hab.colet.=</t>
  </si>
  <si>
    <t>Habitação  Coletiva</t>
  </si>
  <si>
    <t>Número de infraestruturas públicas existentes</t>
  </si>
  <si>
    <t>Habitação coletiva:</t>
  </si>
  <si>
    <t>Comércio e Serviços:</t>
  </si>
  <si>
    <t>Estabelecimentos »» 1 lg pv/100m2</t>
  </si>
  <si>
    <t>Industria/armazém »» 1 lg pv/200m2</t>
  </si>
  <si>
    <t>Industria/armazém »» 1 lg pv pesado/1000m2</t>
  </si>
  <si>
    <r>
      <t>n</t>
    </r>
    <r>
      <rPr>
        <sz val="6"/>
        <rFont val="Arial"/>
        <family val="2"/>
      </rPr>
      <t>pbo</t>
    </r>
    <r>
      <rPr>
        <sz val="8"/>
        <rFont val="Arial"/>
        <family val="2"/>
      </rPr>
      <t xml:space="preserve"> »» 1 lg /250m2 =</t>
    </r>
  </si>
  <si>
    <r>
      <t>n</t>
    </r>
    <r>
      <rPr>
        <sz val="6"/>
        <rFont val="Arial"/>
        <family val="2"/>
      </rPr>
      <t>pbo</t>
    </r>
    <r>
      <rPr>
        <sz val="8"/>
        <rFont val="Arial"/>
        <family val="2"/>
      </rPr>
      <t xml:space="preserve"> »» 1 lg /50m2 =</t>
    </r>
  </si>
  <si>
    <t>Zona A</t>
  </si>
  <si>
    <t>Zona B</t>
  </si>
  <si>
    <t>Zona C</t>
  </si>
  <si>
    <t>DEPARTAMENTO DE PLANEAMENTO E URBANISMO</t>
  </si>
  <si>
    <t>Divisão de Edificação e Urbanismo</t>
  </si>
  <si>
    <t>Categorias</t>
  </si>
  <si>
    <t>de</t>
  </si>
  <si>
    <t>Espaços</t>
  </si>
  <si>
    <t>Categ. Espaços</t>
  </si>
  <si>
    <r>
      <t>3.</t>
    </r>
    <r>
      <rPr>
        <sz val="8"/>
        <rFont val="Arial"/>
        <family val="2"/>
      </rPr>
      <t xml:space="preserve"> Cálculo da </t>
    </r>
    <r>
      <rPr>
        <b/>
        <sz val="8"/>
        <rFont val="Arial"/>
        <family val="2"/>
      </rPr>
      <t>TMU</t>
    </r>
    <r>
      <rPr>
        <sz val="8"/>
        <rFont val="Arial"/>
        <family val="2"/>
      </rPr>
      <t>:</t>
    </r>
  </si>
  <si>
    <r>
      <t xml:space="preserve">4.  </t>
    </r>
    <r>
      <rPr>
        <sz val="8"/>
        <rFont val="Arial"/>
        <family val="2"/>
      </rPr>
      <t>Área do prédio (m2) =</t>
    </r>
  </si>
  <si>
    <r>
      <t xml:space="preserve">5.  </t>
    </r>
    <r>
      <rPr>
        <sz val="8"/>
        <rFont val="Arial"/>
        <family val="2"/>
      </rPr>
      <t>Área do prédio impermeabilizada (m2) =</t>
    </r>
  </si>
  <si>
    <r>
      <t>6.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Si (m2)</t>
    </r>
    <r>
      <rPr>
        <sz val="8"/>
        <rFont val="Arial"/>
        <family val="2"/>
      </rPr>
      <t xml:space="preserve"> =</t>
    </r>
  </si>
  <si>
    <r>
      <t>7.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V4(€/m2)</t>
    </r>
    <r>
      <rPr>
        <sz val="8"/>
        <rFont val="Arial"/>
        <family val="2"/>
      </rPr>
      <t xml:space="preserve"> =</t>
    </r>
  </si>
  <si>
    <r>
      <t>TMU</t>
    </r>
    <r>
      <rPr>
        <sz val="9"/>
        <rFont val="Arial"/>
        <family val="2"/>
      </rPr>
      <t>(is)</t>
    </r>
    <r>
      <rPr>
        <b/>
        <sz val="9"/>
        <rFont val="Arial"/>
        <family val="2"/>
      </rPr>
      <t xml:space="preserve"> = ∑S</t>
    </r>
    <r>
      <rPr>
        <b/>
        <sz val="5"/>
        <rFont val="Arial"/>
        <family val="2"/>
      </rPr>
      <t>i</t>
    </r>
    <r>
      <rPr>
        <sz val="9"/>
        <rFont val="Arial"/>
        <family val="2"/>
      </rPr>
      <t>(m2)</t>
    </r>
    <r>
      <rPr>
        <b/>
        <sz val="9"/>
        <rFont val="Arial"/>
        <family val="2"/>
      </rPr>
      <t xml:space="preserve"> x V</t>
    </r>
    <r>
      <rPr>
        <b/>
        <sz val="5"/>
        <rFont val="Arial"/>
        <family val="2"/>
      </rPr>
      <t>4</t>
    </r>
    <r>
      <rPr>
        <sz val="9"/>
        <rFont val="Arial"/>
        <family val="2"/>
      </rPr>
      <t>(€/m2)</t>
    </r>
  </si>
  <si>
    <r>
      <t>8.</t>
    </r>
    <r>
      <rPr>
        <sz val="8"/>
        <rFont val="Arial"/>
        <family val="2"/>
      </rPr>
      <t xml:space="preserve"> Taxa devida à impermeabilização:</t>
    </r>
  </si>
  <si>
    <r>
      <t>9.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V1(€/m2)</t>
    </r>
    <r>
      <rPr>
        <sz val="8"/>
        <rFont val="Arial"/>
        <family val="2"/>
      </rPr>
      <t xml:space="preserve"> =</t>
    </r>
  </si>
  <si>
    <r>
      <t>10.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C1</t>
    </r>
    <r>
      <rPr>
        <sz val="8"/>
        <rFont val="Arial"/>
        <family val="2"/>
      </rPr>
      <t>(€):</t>
    </r>
  </si>
  <si>
    <r>
      <t xml:space="preserve">a.c. </t>
    </r>
    <r>
      <rPr>
        <sz val="5"/>
        <rFont val="Arial"/>
        <family val="2"/>
      </rPr>
      <t>com.serv./200=</t>
    </r>
  </si>
  <si>
    <r>
      <t>11.</t>
    </r>
    <r>
      <rPr>
        <sz val="8"/>
        <rFont val="Arial"/>
        <family val="2"/>
      </rPr>
      <t xml:space="preserve"> Valor de ∑</t>
    </r>
    <r>
      <rPr>
        <b/>
        <sz val="8"/>
        <rFont val="Arial"/>
        <family val="2"/>
      </rPr>
      <t>U</t>
    </r>
    <r>
      <rPr>
        <sz val="8"/>
        <rFont val="Arial"/>
        <family val="2"/>
      </rPr>
      <t>o:</t>
    </r>
  </si>
  <si>
    <r>
      <t>12.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V2</t>
    </r>
    <r>
      <rPr>
        <sz val="8"/>
        <rFont val="Arial"/>
        <family val="2"/>
      </rPr>
      <t>(€):</t>
    </r>
  </si>
  <si>
    <r>
      <t>13.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C2</t>
    </r>
    <r>
      <rPr>
        <sz val="8"/>
        <rFont val="Arial"/>
        <family val="2"/>
      </rPr>
      <t>(€):</t>
    </r>
  </si>
  <si>
    <r>
      <t>TMU</t>
    </r>
    <r>
      <rPr>
        <sz val="8"/>
        <rFont val="Arial"/>
        <family val="2"/>
      </rPr>
      <t>(ac)</t>
    </r>
    <r>
      <rPr>
        <b/>
        <sz val="8"/>
        <rFont val="Arial"/>
        <family val="2"/>
      </rPr>
      <t xml:space="preserve"> = ∑Abi</t>
    </r>
    <r>
      <rPr>
        <sz val="8"/>
        <rFont val="Arial"/>
        <family val="2"/>
      </rPr>
      <t>(m2)</t>
    </r>
    <r>
      <rPr>
        <b/>
        <sz val="8"/>
        <rFont val="Arial"/>
        <family val="2"/>
      </rPr>
      <t xml:space="preserve"> x V</t>
    </r>
    <r>
      <rPr>
        <sz val="8"/>
        <rFont val="Arial"/>
        <family val="2"/>
      </rPr>
      <t>(€/m2)</t>
    </r>
  </si>
  <si>
    <r>
      <t>TMU</t>
    </r>
    <r>
      <rPr>
        <sz val="8"/>
        <rFont val="Arial"/>
        <family val="2"/>
      </rPr>
      <t>(ac)</t>
    </r>
    <r>
      <rPr>
        <b/>
        <sz val="8"/>
        <rFont val="Arial"/>
        <family val="2"/>
      </rPr>
      <t xml:space="preserve"> + TMU</t>
    </r>
    <r>
      <rPr>
        <sz val="8"/>
        <rFont val="Arial"/>
        <family val="2"/>
      </rPr>
      <t>(is)</t>
    </r>
    <r>
      <rPr>
        <b/>
        <sz val="8"/>
        <rFont val="Arial"/>
        <family val="2"/>
      </rPr>
      <t xml:space="preserve"> + C1 + C2 + C3</t>
    </r>
  </si>
  <si>
    <t>28m2/120m2 x ac''</t>
  </si>
  <si>
    <t>28m2/120m2 x ac'''</t>
  </si>
  <si>
    <t>10m2/500m2 x ac'''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</si>
</sst>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_-* #,##0.00\ [$€-1]_-;\-* #,##0.00\ [$€-1]_-;_-* &quot;-&quot;??\ [$€-1]_-"/>
    <numFmt numFmtId="181" formatCode="#,##0.00\ [$€-1]"/>
    <numFmt numFmtId="182" formatCode="d\ mmmm\,\ yyyy"/>
    <numFmt numFmtId="183" formatCode="#,##0.00\ &quot;€&quot;"/>
    <numFmt numFmtId="184" formatCode="#,##0.00\ &quot;€&quot;;[Red]#,##0.00\ &quot;€&quot;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Tahoma"/>
      <family val="2"/>
    </font>
    <font>
      <b/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8"/>
      <name val="Arial"/>
      <family val="2"/>
    </font>
    <font>
      <sz val="8"/>
      <color indexed="41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10"/>
      <name val="Tahoma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4" applyNumberFormat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9" fillId="16" borderId="7" applyNumberFormat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7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0" fontId="1" fillId="0" borderId="0" xfId="47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 applyProtection="1">
      <alignment/>
      <protection hidden="1"/>
    </xf>
    <xf numFmtId="183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vertical="center"/>
      <protection hidden="1"/>
    </xf>
    <xf numFmtId="184" fontId="26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2" fontId="28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81" fontId="2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2" fillId="0" borderId="18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181" fontId="29" fillId="0" borderId="17" xfId="0" applyNumberFormat="1" applyFont="1" applyBorder="1" applyAlignment="1">
      <alignment horizontal="center" vertical="center"/>
    </xf>
    <xf numFmtId="181" fontId="29" fillId="0" borderId="18" xfId="0" applyNumberFormat="1" applyFont="1" applyBorder="1" applyAlignment="1">
      <alignment horizontal="center" vertical="center"/>
    </xf>
    <xf numFmtId="181" fontId="29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6" xfId="0" applyNumberFormat="1" applyFont="1" applyFill="1" applyBorder="1" applyAlignment="1" applyProtection="1">
      <alignment horizontal="center"/>
      <protection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26" fillId="0" borderId="17" xfId="0" applyNumberFormat="1" applyFont="1" applyBorder="1" applyAlignment="1">
      <alignment horizontal="center" vertical="center"/>
    </xf>
    <xf numFmtId="181" fontId="26" fillId="0" borderId="18" xfId="0" applyNumberFormat="1" applyFont="1" applyBorder="1" applyAlignment="1">
      <alignment horizontal="center" vertical="center"/>
    </xf>
    <xf numFmtId="181" fontId="26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Font="1" applyBorder="1" applyAlignment="1">
      <alignment horizontal="center"/>
    </xf>
    <xf numFmtId="2" fontId="1" fillId="0" borderId="17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181" fontId="29" fillId="0" borderId="17" xfId="0" applyNumberFormat="1" applyFont="1" applyBorder="1" applyAlignment="1" applyProtection="1">
      <alignment horizontal="center" vertical="center"/>
      <protection hidden="1"/>
    </xf>
    <xf numFmtId="181" fontId="29" fillId="0" borderId="18" xfId="0" applyNumberFormat="1" applyFont="1" applyBorder="1" applyAlignment="1" applyProtection="1">
      <alignment horizontal="center" vertical="center"/>
      <protection hidden="1"/>
    </xf>
    <xf numFmtId="181" fontId="29" fillId="0" borderId="1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right"/>
    </xf>
    <xf numFmtId="0" fontId="32" fillId="0" borderId="19" xfId="0" applyFont="1" applyBorder="1" applyAlignment="1">
      <alignment horizontal="right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2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2" fontId="3" fillId="0" borderId="21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3" fillId="0" borderId="19" xfId="0" applyNumberFormat="1" applyFont="1" applyFill="1" applyBorder="1" applyAlignment="1" applyProtection="1">
      <alignment horizontal="right"/>
      <protection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 vertical="center"/>
      <protection hidden="1"/>
    </xf>
    <xf numFmtId="2" fontId="7" fillId="0" borderId="20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7" xfId="0" applyNumberFormat="1" applyFont="1" applyBorder="1" applyAlignment="1" applyProtection="1">
      <alignment horizontal="center"/>
      <protection hidden="1"/>
    </xf>
    <xf numFmtId="2" fontId="1" fillId="0" borderId="18" xfId="0" applyNumberFormat="1" applyFont="1" applyBorder="1" applyAlignment="1" applyProtection="1">
      <alignment horizontal="center"/>
      <protection hidden="1"/>
    </xf>
    <xf numFmtId="2" fontId="1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8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2" fontId="1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hidden="1"/>
    </xf>
    <xf numFmtId="182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49" fontId="0" fillId="0" borderId="23" xfId="0" applyNumberFormat="1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6</xdr:col>
      <xdr:colOff>314325</xdr:colOff>
      <xdr:row>31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2:U198"/>
  <sheetViews>
    <sheetView showGridLines="0" tabSelected="1" view="pageLayout" zoomScaleNormal="120" zoomScaleSheetLayoutView="100" workbookViewId="0" topLeftCell="A26">
      <selection activeCell="I41" sqref="I41:K41"/>
    </sheetView>
  </sheetViews>
  <sheetFormatPr defaultColWidth="5.00390625" defaultRowHeight="9.75" customHeight="1"/>
  <cols>
    <col min="1" max="16384" width="5.00390625" style="1" customWidth="1"/>
  </cols>
  <sheetData>
    <row r="1" ht="9.75" customHeight="1" hidden="1"/>
    <row r="2" ht="9.75" customHeight="1" hidden="1"/>
    <row r="3" ht="9.75" customHeight="1" hidden="1"/>
    <row r="4" ht="9.75" customHeight="1" hidden="1"/>
    <row r="5" ht="9.75" customHeight="1" hidden="1"/>
    <row r="6" ht="9.75" customHeight="1" hidden="1"/>
    <row r="7" ht="9.75" customHeight="1" hidden="1"/>
    <row r="8" ht="9.75" customHeight="1" hidden="1"/>
    <row r="9" ht="9.75" customHeight="1" hidden="1"/>
    <row r="10" ht="9.75" customHeight="1" hidden="1"/>
    <row r="11" ht="9.75" customHeight="1" hidden="1"/>
    <row r="12" ht="9.75" customHeight="1" hidden="1"/>
    <row r="13" ht="9.75" customHeight="1" hidden="1"/>
    <row r="14" ht="9.75" customHeight="1" hidden="1"/>
    <row r="15" ht="9.75" customHeight="1" hidden="1"/>
    <row r="16" ht="9.75" customHeight="1" hidden="1"/>
    <row r="17" ht="9.75" customHeight="1" hidden="1"/>
    <row r="18" ht="9.75" customHeight="1" hidden="1"/>
    <row r="19" ht="9.75" customHeight="1" hidden="1"/>
    <row r="20" ht="9.75" customHeight="1" hidden="1"/>
    <row r="21" ht="9.75" customHeight="1" hidden="1"/>
    <row r="22" ht="9.75" customHeight="1" hidden="1"/>
    <row r="23" ht="9.75" customHeight="1" hidden="1"/>
    <row r="24" ht="9.75" customHeight="1" hidden="1"/>
    <row r="25" ht="11.25" hidden="1"/>
    <row r="32" spans="1:7" ht="9.75" customHeight="1">
      <c r="A32" s="62" t="s">
        <v>97</v>
      </c>
      <c r="B32" s="62"/>
      <c r="C32" s="62"/>
      <c r="D32" s="62"/>
      <c r="E32" s="62"/>
      <c r="F32" s="62"/>
      <c r="G32" s="62"/>
    </row>
    <row r="33" spans="1:9" ht="9.75" customHeight="1">
      <c r="A33" s="168" t="s">
        <v>98</v>
      </c>
      <c r="B33" s="169"/>
      <c r="C33" s="169"/>
      <c r="D33" s="169"/>
      <c r="E33" s="169"/>
      <c r="F33" s="169"/>
      <c r="G33" s="169"/>
      <c r="I33" s="5"/>
    </row>
    <row r="34" spans="1:18" s="4" customFormat="1" ht="9.75" customHeight="1">
      <c r="A34" s="1"/>
      <c r="B34" s="1"/>
      <c r="C34" s="1"/>
      <c r="D34" s="1"/>
      <c r="E34" s="1"/>
      <c r="F34" s="1"/>
      <c r="G34" s="1"/>
      <c r="H34" s="1"/>
      <c r="I34" s="1"/>
      <c r="J34" s="173" t="s">
        <v>13</v>
      </c>
      <c r="K34" s="174"/>
      <c r="L34" s="174"/>
      <c r="M34" s="174"/>
      <c r="N34" s="174"/>
      <c r="O34" s="174"/>
      <c r="P34" s="174"/>
      <c r="Q34" s="174"/>
      <c r="R34" s="174"/>
    </row>
    <row r="35" spans="1:18" ht="9.75" customHeight="1">
      <c r="A35" s="2" t="s">
        <v>14</v>
      </c>
      <c r="B35" s="144">
        <f>BB2</f>
        <v>0</v>
      </c>
      <c r="C35" s="175"/>
      <c r="D35" s="175"/>
      <c r="E35" s="175"/>
      <c r="F35" s="145"/>
      <c r="G35" s="176" t="s">
        <v>15</v>
      </c>
      <c r="H35" s="177"/>
      <c r="I35" s="178"/>
      <c r="J35" s="144">
        <f>AS2</f>
        <v>0</v>
      </c>
      <c r="K35" s="175"/>
      <c r="L35" s="175"/>
      <c r="M35" s="145"/>
      <c r="N35" s="177" t="s">
        <v>16</v>
      </c>
      <c r="O35" s="177"/>
      <c r="P35" s="179">
        <f>AQ2</f>
        <v>0</v>
      </c>
      <c r="Q35" s="180"/>
      <c r="R35" s="181"/>
    </row>
    <row r="37" spans="1:18" ht="9.75" customHeight="1">
      <c r="A37" s="185" t="s">
        <v>18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  <row r="38" spans="1:7" ht="9.75" customHeight="1">
      <c r="A38" s="14"/>
      <c r="B38" s="14"/>
      <c r="C38" s="14"/>
      <c r="D38" s="14"/>
      <c r="E38" s="14"/>
      <c r="F38" s="14"/>
      <c r="G38" s="14"/>
    </row>
    <row r="39" spans="1:12" ht="9.75" customHeight="1">
      <c r="A39" s="168" t="s">
        <v>19</v>
      </c>
      <c r="B39" s="168"/>
      <c r="C39" s="168"/>
      <c r="D39" s="168"/>
      <c r="E39" s="168"/>
      <c r="F39" s="168"/>
      <c r="G39" s="168"/>
      <c r="H39" s="168"/>
      <c r="I39" s="101"/>
      <c r="J39" s="102"/>
      <c r="K39" s="103"/>
      <c r="L39" s="15"/>
    </row>
    <row r="40" spans="9:11" ht="9.75" customHeight="1">
      <c r="I40" s="16"/>
      <c r="J40" s="16"/>
      <c r="K40" s="16"/>
    </row>
    <row r="41" spans="1:11" ht="9.75" customHeight="1">
      <c r="A41" s="168" t="s">
        <v>20</v>
      </c>
      <c r="B41" s="168"/>
      <c r="C41" s="168"/>
      <c r="D41" s="168"/>
      <c r="E41" s="186"/>
      <c r="F41" s="18"/>
      <c r="G41" s="18"/>
      <c r="H41" s="18"/>
      <c r="I41" s="101"/>
      <c r="J41" s="102"/>
      <c r="K41" s="103"/>
    </row>
    <row r="43" spans="1:18" ht="9.75" customHeight="1">
      <c r="A43" s="182" t="s">
        <v>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4"/>
    </row>
    <row r="44" spans="1:18" ht="9.75" customHeight="1">
      <c r="A44" s="187" t="s">
        <v>21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9"/>
    </row>
    <row r="45" spans="1:18" ht="9.75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2"/>
    </row>
    <row r="46" spans="1:18" ht="9.75" customHeight="1">
      <c r="A46" s="19"/>
      <c r="B46" s="159" t="s">
        <v>10</v>
      </c>
      <c r="C46" s="159"/>
      <c r="D46" s="159"/>
      <c r="E46" s="20"/>
      <c r="G46" s="161" t="s">
        <v>78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</row>
    <row r="47" spans="1:18" ht="9.75" customHeight="1">
      <c r="A47" s="21"/>
      <c r="B47" s="160"/>
      <c r="C47" s="160"/>
      <c r="D47" s="160"/>
      <c r="E47" s="22"/>
      <c r="G47" s="112" t="s">
        <v>6</v>
      </c>
      <c r="H47" s="112"/>
      <c r="I47" s="112" t="s">
        <v>5</v>
      </c>
      <c r="J47" s="112"/>
      <c r="K47" s="112" t="s">
        <v>4</v>
      </c>
      <c r="L47" s="112"/>
      <c r="M47" s="112" t="s">
        <v>3</v>
      </c>
      <c r="N47" s="112"/>
      <c r="O47" s="112" t="s">
        <v>2</v>
      </c>
      <c r="P47" s="112"/>
      <c r="Q47" s="112" t="s">
        <v>1</v>
      </c>
      <c r="R47" s="112"/>
    </row>
    <row r="48" ht="4.5" customHeight="1"/>
    <row r="49" spans="1:18" ht="9.75" customHeight="1">
      <c r="A49" s="214" t="s">
        <v>99</v>
      </c>
      <c r="B49" s="215"/>
      <c r="C49" s="216"/>
      <c r="D49" s="112" t="s">
        <v>7</v>
      </c>
      <c r="E49" s="112"/>
      <c r="G49" s="154">
        <v>1.57</v>
      </c>
      <c r="H49" s="154"/>
      <c r="I49" s="154">
        <v>1.88</v>
      </c>
      <c r="J49" s="154"/>
      <c r="K49" s="154">
        <v>2.19</v>
      </c>
      <c r="L49" s="154"/>
      <c r="M49" s="154">
        <v>2.5</v>
      </c>
      <c r="N49" s="154"/>
      <c r="O49" s="154">
        <v>2.81</v>
      </c>
      <c r="P49" s="154"/>
      <c r="Q49" s="154">
        <v>3.12</v>
      </c>
      <c r="R49" s="154"/>
    </row>
    <row r="50" spans="1:18" ht="9.75" customHeight="1">
      <c r="A50" s="176" t="s">
        <v>100</v>
      </c>
      <c r="B50" s="217"/>
      <c r="C50" s="178"/>
      <c r="D50" s="112" t="s">
        <v>8</v>
      </c>
      <c r="E50" s="112"/>
      <c r="G50" s="154">
        <v>1.1</v>
      </c>
      <c r="H50" s="154"/>
      <c r="I50" s="154">
        <v>1.31</v>
      </c>
      <c r="J50" s="154"/>
      <c r="K50" s="154">
        <v>1.53</v>
      </c>
      <c r="L50" s="154"/>
      <c r="M50" s="154">
        <v>1.75</v>
      </c>
      <c r="N50" s="154"/>
      <c r="O50" s="154">
        <v>1.96</v>
      </c>
      <c r="P50" s="154"/>
      <c r="Q50" s="154">
        <v>2.18</v>
      </c>
      <c r="R50" s="154"/>
    </row>
    <row r="51" spans="1:18" ht="9.75" customHeight="1">
      <c r="A51" s="218" t="s">
        <v>101</v>
      </c>
      <c r="B51" s="219"/>
      <c r="C51" s="220"/>
      <c r="D51" s="112" t="s">
        <v>9</v>
      </c>
      <c r="E51" s="112"/>
      <c r="G51" s="154">
        <v>0.78</v>
      </c>
      <c r="H51" s="154"/>
      <c r="I51" s="154">
        <v>0.94</v>
      </c>
      <c r="J51" s="154"/>
      <c r="K51" s="154">
        <v>1.09</v>
      </c>
      <c r="L51" s="154"/>
      <c r="M51" s="154">
        <v>1.25</v>
      </c>
      <c r="N51" s="154"/>
      <c r="O51" s="154">
        <v>1.4</v>
      </c>
      <c r="P51" s="154"/>
      <c r="Q51" s="154">
        <v>1.56</v>
      </c>
      <c r="R51" s="154"/>
    </row>
    <row r="52" spans="7:8" ht="9.75" customHeight="1">
      <c r="G52" s="6"/>
      <c r="H52" s="6"/>
    </row>
    <row r="53" spans="1:18" ht="9.75" customHeight="1">
      <c r="A53" s="182" t="s">
        <v>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4"/>
    </row>
    <row r="54" spans="1:18" ht="9.75" customHeight="1">
      <c r="A54" s="156" t="s">
        <v>79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8"/>
    </row>
    <row r="55" spans="1:18" ht="9.75" customHeight="1">
      <c r="A55" s="156" t="s">
        <v>80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8"/>
    </row>
    <row r="56" spans="1:18" ht="9.75" customHeight="1">
      <c r="A56" s="162" t="s">
        <v>81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4"/>
    </row>
    <row r="57" spans="1:18" ht="9.75" customHeight="1">
      <c r="A57" s="19"/>
      <c r="B57" s="159" t="s">
        <v>10</v>
      </c>
      <c r="C57" s="159"/>
      <c r="D57" s="159"/>
      <c r="E57" s="20"/>
      <c r="G57" s="161" t="s">
        <v>78</v>
      </c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ht="9.75" customHeight="1">
      <c r="A58" s="21"/>
      <c r="B58" s="160"/>
      <c r="C58" s="160"/>
      <c r="D58" s="160"/>
      <c r="E58" s="22"/>
      <c r="G58" s="112" t="s">
        <v>6</v>
      </c>
      <c r="H58" s="112"/>
      <c r="I58" s="112" t="s">
        <v>5</v>
      </c>
      <c r="J58" s="112"/>
      <c r="K58" s="112" t="s">
        <v>4</v>
      </c>
      <c r="L58" s="112"/>
      <c r="M58" s="112" t="s">
        <v>3</v>
      </c>
      <c r="N58" s="112"/>
      <c r="O58" s="112" t="s">
        <v>2</v>
      </c>
      <c r="P58" s="112"/>
      <c r="Q58" s="112" t="s">
        <v>1</v>
      </c>
      <c r="R58" s="112"/>
    </row>
    <row r="59" ht="4.5" customHeight="1"/>
    <row r="60" spans="1:18" ht="9.75" customHeight="1">
      <c r="A60" s="214" t="s">
        <v>99</v>
      </c>
      <c r="B60" s="215"/>
      <c r="C60" s="216"/>
      <c r="D60" s="112" t="s">
        <v>7</v>
      </c>
      <c r="E60" s="112"/>
      <c r="G60" s="154">
        <v>3.13</v>
      </c>
      <c r="H60" s="154"/>
      <c r="I60" s="154">
        <v>3.75</v>
      </c>
      <c r="J60" s="154"/>
      <c r="K60" s="154">
        <v>4.37</v>
      </c>
      <c r="L60" s="154"/>
      <c r="M60" s="154">
        <v>4.99</v>
      </c>
      <c r="N60" s="154"/>
      <c r="O60" s="154">
        <v>5.61</v>
      </c>
      <c r="P60" s="154"/>
      <c r="Q60" s="154">
        <v>6.23</v>
      </c>
      <c r="R60" s="154"/>
    </row>
    <row r="61" spans="1:18" ht="9.75" customHeight="1">
      <c r="A61" s="176" t="s">
        <v>100</v>
      </c>
      <c r="B61" s="217"/>
      <c r="C61" s="178"/>
      <c r="D61" s="112" t="s">
        <v>8</v>
      </c>
      <c r="E61" s="112"/>
      <c r="G61" s="154">
        <v>2.19</v>
      </c>
      <c r="H61" s="154"/>
      <c r="I61" s="154">
        <v>2.63</v>
      </c>
      <c r="J61" s="154"/>
      <c r="K61" s="154">
        <v>3.06</v>
      </c>
      <c r="L61" s="154"/>
      <c r="M61" s="154">
        <v>3.49</v>
      </c>
      <c r="N61" s="154"/>
      <c r="O61" s="154">
        <v>3.93</v>
      </c>
      <c r="P61" s="154"/>
      <c r="Q61" s="154">
        <v>4.36</v>
      </c>
      <c r="R61" s="154"/>
    </row>
    <row r="62" spans="1:18" ht="9.75" customHeight="1">
      <c r="A62" s="218" t="s">
        <v>101</v>
      </c>
      <c r="B62" s="219"/>
      <c r="C62" s="220"/>
      <c r="D62" s="112" t="s">
        <v>9</v>
      </c>
      <c r="E62" s="112"/>
      <c r="G62" s="154">
        <v>1.57</v>
      </c>
      <c r="H62" s="154"/>
      <c r="I62" s="154">
        <v>1.88</v>
      </c>
      <c r="J62" s="154"/>
      <c r="K62" s="154">
        <v>2.19</v>
      </c>
      <c r="L62" s="154"/>
      <c r="M62" s="154">
        <v>2.5</v>
      </c>
      <c r="N62" s="154"/>
      <c r="O62" s="154">
        <v>2.81</v>
      </c>
      <c r="P62" s="154"/>
      <c r="Q62" s="154">
        <v>3.12</v>
      </c>
      <c r="R62" s="154"/>
    </row>
    <row r="65" spans="1:18" s="25" customFormat="1" ht="9.75" customHeight="1">
      <c r="A65" s="81" t="s">
        <v>103</v>
      </c>
      <c r="B65" s="81"/>
      <c r="C65" s="81"/>
      <c r="D65" s="81"/>
      <c r="E65" s="81"/>
      <c r="F65" s="81"/>
      <c r="G65" s="82"/>
      <c r="H65" s="87" t="s">
        <v>116</v>
      </c>
      <c r="I65" s="88"/>
      <c r="J65" s="88"/>
      <c r="K65" s="88"/>
      <c r="L65" s="88"/>
      <c r="M65" s="89"/>
      <c r="N65" s="24" t="s">
        <v>11</v>
      </c>
      <c r="O65" s="115">
        <f>I39*I41</f>
        <v>0</v>
      </c>
      <c r="P65" s="116"/>
      <c r="Q65" s="116"/>
      <c r="R65" s="117"/>
    </row>
    <row r="66" ht="19.5" customHeight="1"/>
    <row r="67" spans="1:10" ht="9.75" customHeight="1">
      <c r="A67" s="168" t="s">
        <v>104</v>
      </c>
      <c r="B67" s="168"/>
      <c r="C67" s="168"/>
      <c r="D67" s="168"/>
      <c r="E67" s="168"/>
      <c r="F67" s="168"/>
      <c r="G67" s="168"/>
      <c r="H67" s="85"/>
      <c r="I67" s="140"/>
      <c r="J67" s="86"/>
    </row>
    <row r="69" spans="1:10" ht="9.75" customHeight="1">
      <c r="A69" s="168" t="s">
        <v>105</v>
      </c>
      <c r="B69" s="168"/>
      <c r="C69" s="168"/>
      <c r="D69" s="168"/>
      <c r="E69" s="168"/>
      <c r="F69" s="168"/>
      <c r="G69" s="168"/>
      <c r="H69" s="85"/>
      <c r="I69" s="140"/>
      <c r="J69" s="86"/>
    </row>
    <row r="71" spans="1:13" ht="9.75" customHeight="1">
      <c r="A71" s="168" t="s">
        <v>106</v>
      </c>
      <c r="B71" s="169"/>
      <c r="C71" s="169"/>
      <c r="D71" s="169"/>
      <c r="E71" s="169"/>
      <c r="F71" s="169"/>
      <c r="G71" s="169"/>
      <c r="H71" s="170">
        <f>IF(H69&gt;H67,"?",IF(H69&gt;0,IF(H69/H67&gt;0.7,H69-(H67*0.7),0),0))</f>
        <v>0</v>
      </c>
      <c r="I71" s="171"/>
      <c r="J71" s="172"/>
      <c r="K71" s="101"/>
      <c r="L71" s="102"/>
      <c r="M71" s="103"/>
    </row>
    <row r="72" spans="1:10" ht="9.75" customHeight="1">
      <c r="A72" s="7"/>
      <c r="B72" s="2"/>
      <c r="C72" s="2"/>
      <c r="D72" s="2"/>
      <c r="E72" s="2"/>
      <c r="F72" s="2"/>
      <c r="G72" s="2"/>
      <c r="H72" s="26"/>
      <c r="I72" s="26"/>
      <c r="J72" s="26"/>
    </row>
    <row r="73" spans="1:10" ht="9.75" customHeight="1">
      <c r="A73" s="168" t="s">
        <v>107</v>
      </c>
      <c r="B73" s="169"/>
      <c r="C73" s="169"/>
      <c r="D73" s="169"/>
      <c r="E73" s="169"/>
      <c r="F73" s="169"/>
      <c r="G73" s="169"/>
      <c r="H73" s="85"/>
      <c r="I73" s="140"/>
      <c r="J73" s="86"/>
    </row>
    <row r="74" spans="1:10" ht="9.75" customHeight="1">
      <c r="A74" s="7"/>
      <c r="B74" s="2"/>
      <c r="C74" s="2"/>
      <c r="D74" s="27"/>
      <c r="E74" s="2"/>
      <c r="F74" s="2"/>
      <c r="G74" s="2"/>
      <c r="H74" s="28"/>
      <c r="I74" s="28"/>
      <c r="J74" s="28"/>
    </row>
    <row r="75" spans="1:10" ht="9.75" customHeight="1">
      <c r="A75" s="166" t="s">
        <v>102</v>
      </c>
      <c r="B75" s="166"/>
      <c r="C75" s="166"/>
      <c r="D75" s="2"/>
      <c r="E75" s="98" t="s">
        <v>22</v>
      </c>
      <c r="F75" s="167"/>
      <c r="G75" s="167"/>
      <c r="H75" s="167"/>
      <c r="I75" s="167"/>
      <c r="J75" s="167"/>
    </row>
    <row r="76" spans="1:10" ht="4.5" customHeight="1">
      <c r="A76" s="7"/>
      <c r="B76" s="2"/>
      <c r="C76" s="2"/>
      <c r="D76" s="2"/>
      <c r="E76" s="2"/>
      <c r="F76" s="2"/>
      <c r="G76" s="2"/>
      <c r="H76" s="28"/>
      <c r="I76" s="28"/>
      <c r="J76" s="28"/>
    </row>
    <row r="77" spans="1:10" ht="9.75" customHeight="1">
      <c r="A77" s="98" t="s">
        <v>7</v>
      </c>
      <c r="B77" s="98"/>
      <c r="C77" s="98"/>
      <c r="D77" s="2"/>
      <c r="E77" s="99">
        <v>5</v>
      </c>
      <c r="F77" s="99"/>
      <c r="G77" s="99"/>
      <c r="H77" s="99"/>
      <c r="I77" s="99"/>
      <c r="J77" s="99"/>
    </row>
    <row r="78" spans="1:10" ht="9.75" customHeight="1">
      <c r="A78" s="98" t="s">
        <v>8</v>
      </c>
      <c r="B78" s="98"/>
      <c r="C78" s="98"/>
      <c r="D78" s="2"/>
      <c r="E78" s="99">
        <v>3.5</v>
      </c>
      <c r="F78" s="99"/>
      <c r="G78" s="99"/>
      <c r="H78" s="99"/>
      <c r="I78" s="99"/>
      <c r="J78" s="99"/>
    </row>
    <row r="79" spans="1:10" ht="9.75" customHeight="1">
      <c r="A79" s="98" t="s">
        <v>9</v>
      </c>
      <c r="B79" s="98"/>
      <c r="C79" s="98"/>
      <c r="D79" s="29"/>
      <c r="E79" s="99">
        <v>2.5</v>
      </c>
      <c r="F79" s="99"/>
      <c r="G79" s="99"/>
      <c r="H79" s="99"/>
      <c r="I79" s="99"/>
      <c r="J79" s="99"/>
    </row>
    <row r="81" spans="1:18" s="25" customFormat="1" ht="9.75" customHeight="1">
      <c r="A81" s="81" t="s">
        <v>109</v>
      </c>
      <c r="B81" s="81"/>
      <c r="C81" s="81"/>
      <c r="D81" s="81"/>
      <c r="E81" s="81"/>
      <c r="F81" s="81"/>
      <c r="G81" s="100"/>
      <c r="H81" s="193" t="s">
        <v>108</v>
      </c>
      <c r="I81" s="194"/>
      <c r="J81" s="194"/>
      <c r="K81" s="194"/>
      <c r="L81" s="194"/>
      <c r="M81" s="195"/>
      <c r="N81" s="24" t="s">
        <v>11</v>
      </c>
      <c r="O81" s="115">
        <f>IF(K71&gt;0,K71*H73,H71*H73)</f>
        <v>0</v>
      </c>
      <c r="P81" s="116"/>
      <c r="Q81" s="116"/>
      <c r="R81" s="117"/>
    </row>
    <row r="82" ht="19.5" customHeight="1"/>
    <row r="83" spans="1:18" s="33" customFormat="1" ht="19.5" customHeight="1">
      <c r="A83" s="143" t="s">
        <v>23</v>
      </c>
      <c r="B83" s="143"/>
      <c r="C83" s="143"/>
      <c r="D83" s="143"/>
      <c r="E83" s="143"/>
      <c r="F83" s="143"/>
      <c r="G83" s="143"/>
      <c r="H83" s="143"/>
      <c r="I83" s="143"/>
      <c r="J83" s="143"/>
      <c r="K83" s="31"/>
      <c r="L83" s="31"/>
      <c r="M83" s="31"/>
      <c r="N83" s="31"/>
      <c r="O83" s="32"/>
      <c r="P83" s="32"/>
      <c r="Q83" s="32"/>
      <c r="R83" s="32"/>
    </row>
    <row r="84" spans="1:10" s="33" customFormat="1" ht="19.5" customHeight="1">
      <c r="A84" s="143" t="s">
        <v>24</v>
      </c>
      <c r="B84" s="143"/>
      <c r="C84" s="143"/>
      <c r="D84" s="143"/>
      <c r="E84" s="143"/>
      <c r="F84" s="143"/>
      <c r="G84" s="143"/>
      <c r="H84" s="143"/>
      <c r="I84" s="143"/>
      <c r="J84" s="143"/>
    </row>
    <row r="85" s="33" customFormat="1" ht="9.75" customHeight="1"/>
    <row r="86" spans="1:18" s="25" customFormat="1" ht="9.75" customHeight="1">
      <c r="A86" s="149" t="s">
        <v>25</v>
      </c>
      <c r="B86" s="149"/>
      <c r="C86" s="149"/>
      <c r="D86" s="149"/>
      <c r="E86" s="149" t="s">
        <v>26</v>
      </c>
      <c r="F86" s="149"/>
      <c r="G86" s="149"/>
      <c r="H86" s="149" t="s">
        <v>27</v>
      </c>
      <c r="I86" s="149"/>
      <c r="J86" s="149"/>
      <c r="K86" s="149" t="s">
        <v>28</v>
      </c>
      <c r="L86" s="149"/>
      <c r="M86" s="135" t="s">
        <v>29</v>
      </c>
      <c r="N86" s="135"/>
      <c r="O86" s="135" t="s">
        <v>30</v>
      </c>
      <c r="P86" s="135"/>
      <c r="Q86" s="135" t="s">
        <v>31</v>
      </c>
      <c r="R86" s="135"/>
    </row>
    <row r="87" spans="1:18" s="34" customFormat="1" ht="4.5" customHeight="1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55"/>
      <c r="L87" s="155"/>
      <c r="M87" s="165"/>
      <c r="N87" s="165"/>
      <c r="O87" s="155"/>
      <c r="P87" s="155"/>
      <c r="Q87" s="165"/>
      <c r="R87" s="165"/>
    </row>
    <row r="88" spans="1:18" s="25" customFormat="1" ht="9.75" customHeight="1">
      <c r="A88" s="197" t="s">
        <v>82</v>
      </c>
      <c r="B88" s="197"/>
      <c r="C88" s="197"/>
      <c r="D88" s="197"/>
      <c r="E88" s="197" t="s">
        <v>32</v>
      </c>
      <c r="F88" s="197"/>
      <c r="G88" s="197"/>
      <c r="H88" s="197" t="s">
        <v>33</v>
      </c>
      <c r="I88" s="197"/>
      <c r="J88" s="197"/>
      <c r="K88" s="120"/>
      <c r="L88" s="120"/>
      <c r="M88" s="121">
        <f>28/120*K88+35/120*K88</f>
        <v>0</v>
      </c>
      <c r="N88" s="121"/>
      <c r="O88" s="122"/>
      <c r="P88" s="123"/>
      <c r="Q88" s="198">
        <f>IF(M88+M89+M90-O88&gt;0,M88+M89+M90-O88,0)</f>
        <v>0</v>
      </c>
      <c r="R88" s="199"/>
    </row>
    <row r="89" spans="1:18" s="25" customFormat="1" ht="9.75" customHeight="1">
      <c r="A89" s="135" t="s">
        <v>34</v>
      </c>
      <c r="B89" s="135"/>
      <c r="C89" s="135"/>
      <c r="D89" s="135"/>
      <c r="E89" s="135" t="s">
        <v>118</v>
      </c>
      <c r="F89" s="135"/>
      <c r="G89" s="135"/>
      <c r="H89" s="135" t="s">
        <v>35</v>
      </c>
      <c r="I89" s="135"/>
      <c r="J89" s="135"/>
      <c r="K89" s="134"/>
      <c r="L89" s="134"/>
      <c r="M89" s="153">
        <f>28/120*K89+25/100*K89</f>
        <v>0</v>
      </c>
      <c r="N89" s="153"/>
      <c r="O89" s="124"/>
      <c r="P89" s="125"/>
      <c r="Q89" s="200"/>
      <c r="R89" s="201"/>
    </row>
    <row r="90" spans="1:18" s="25" customFormat="1" ht="9.75" customHeight="1">
      <c r="A90" s="135" t="s">
        <v>36</v>
      </c>
      <c r="B90" s="135"/>
      <c r="C90" s="135"/>
      <c r="D90" s="135"/>
      <c r="E90" s="135" t="s">
        <v>119</v>
      </c>
      <c r="F90" s="135"/>
      <c r="G90" s="135"/>
      <c r="H90" s="135" t="s">
        <v>120</v>
      </c>
      <c r="I90" s="135"/>
      <c r="J90" s="135"/>
      <c r="K90" s="134"/>
      <c r="L90" s="134"/>
      <c r="M90" s="153">
        <f>28/120*K90+10/500*K90</f>
        <v>0</v>
      </c>
      <c r="N90" s="153"/>
      <c r="O90" s="126"/>
      <c r="P90" s="127"/>
      <c r="Q90" s="202"/>
      <c r="R90" s="203"/>
    </row>
    <row r="91" s="25" customFormat="1" ht="4.5" customHeight="1"/>
    <row r="92" spans="15:18" s="25" customFormat="1" ht="9.75" customHeight="1">
      <c r="O92" s="204" t="s">
        <v>37</v>
      </c>
      <c r="P92" s="205"/>
      <c r="Q92" s="132">
        <f>M88+M89+M90</f>
        <v>0</v>
      </c>
      <c r="R92" s="133"/>
    </row>
    <row r="93" s="25" customFormat="1" ht="4.5" customHeight="1"/>
    <row r="94" spans="1:10" s="25" customFormat="1" ht="9.75" customHeight="1">
      <c r="A94" s="81" t="s">
        <v>110</v>
      </c>
      <c r="B94" s="206"/>
      <c r="C94" s="206"/>
      <c r="D94" s="206"/>
      <c r="E94" s="206"/>
      <c r="F94" s="206"/>
      <c r="G94" s="207"/>
      <c r="H94" s="101"/>
      <c r="I94" s="102"/>
      <c r="J94" s="103"/>
    </row>
    <row r="95" s="25" customFormat="1" ht="9.75" customHeight="1">
      <c r="F95" s="36"/>
    </row>
    <row r="96" spans="1:18" s="25" customFormat="1" ht="9.75" customHeight="1">
      <c r="A96" s="135" t="s">
        <v>38</v>
      </c>
      <c r="B96" s="135"/>
      <c r="C96" s="135"/>
      <c r="D96" s="135"/>
      <c r="E96" s="135"/>
      <c r="G96" s="135" t="s">
        <v>39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1:18" s="25" customFormat="1" ht="9.75" customHeight="1">
      <c r="A97" s="135"/>
      <c r="B97" s="135"/>
      <c r="C97" s="135"/>
      <c r="D97" s="135"/>
      <c r="E97" s="135"/>
      <c r="G97" s="135" t="s">
        <v>40</v>
      </c>
      <c r="H97" s="135"/>
      <c r="I97" s="135"/>
      <c r="J97" s="135" t="s">
        <v>41</v>
      </c>
      <c r="K97" s="135"/>
      <c r="L97" s="135"/>
      <c r="M97" s="135" t="s">
        <v>42</v>
      </c>
      <c r="N97" s="135"/>
      <c r="O97" s="135"/>
      <c r="P97" s="135" t="s">
        <v>43</v>
      </c>
      <c r="Q97" s="135"/>
      <c r="R97" s="135"/>
    </row>
    <row r="98" s="25" customFormat="1" ht="4.5" customHeight="1"/>
    <row r="99" spans="1:18" s="25" customFormat="1" ht="9.75" customHeight="1">
      <c r="A99" s="221" t="s">
        <v>99</v>
      </c>
      <c r="B99" s="222"/>
      <c r="C99" s="98" t="s">
        <v>7</v>
      </c>
      <c r="D99" s="98"/>
      <c r="E99" s="98"/>
      <c r="G99" s="128">
        <v>26.67</v>
      </c>
      <c r="H99" s="128"/>
      <c r="I99" s="128"/>
      <c r="J99" s="128">
        <v>22.67</v>
      </c>
      <c r="K99" s="128"/>
      <c r="L99" s="128"/>
      <c r="M99" s="128">
        <v>18.67</v>
      </c>
      <c r="N99" s="128"/>
      <c r="O99" s="128"/>
      <c r="P99" s="128">
        <v>14.67</v>
      </c>
      <c r="Q99" s="128"/>
      <c r="R99" s="128"/>
    </row>
    <row r="100" spans="1:18" s="25" customFormat="1" ht="9.75" customHeight="1">
      <c r="A100" s="223" t="s">
        <v>100</v>
      </c>
      <c r="B100" s="224"/>
      <c r="C100" s="98" t="s">
        <v>8</v>
      </c>
      <c r="D100" s="98"/>
      <c r="E100" s="98"/>
      <c r="G100" s="128">
        <v>18.67</v>
      </c>
      <c r="H100" s="128"/>
      <c r="I100" s="128"/>
      <c r="J100" s="128">
        <v>15.87</v>
      </c>
      <c r="K100" s="128"/>
      <c r="L100" s="128"/>
      <c r="M100" s="128">
        <v>13.07</v>
      </c>
      <c r="N100" s="128"/>
      <c r="O100" s="128"/>
      <c r="P100" s="128">
        <v>10.27</v>
      </c>
      <c r="Q100" s="128"/>
      <c r="R100" s="128"/>
    </row>
    <row r="101" spans="1:18" s="25" customFormat="1" ht="9.75" customHeight="1">
      <c r="A101" s="208" t="s">
        <v>101</v>
      </c>
      <c r="B101" s="209"/>
      <c r="C101" s="98" t="s">
        <v>9</v>
      </c>
      <c r="D101" s="98"/>
      <c r="E101" s="98"/>
      <c r="F101" s="35"/>
      <c r="G101" s="128">
        <v>13.33</v>
      </c>
      <c r="H101" s="128"/>
      <c r="I101" s="128"/>
      <c r="J101" s="128">
        <v>11.33</v>
      </c>
      <c r="K101" s="128"/>
      <c r="L101" s="128"/>
      <c r="M101" s="128">
        <v>9.33</v>
      </c>
      <c r="N101" s="128"/>
      <c r="O101" s="128"/>
      <c r="P101" s="128">
        <v>7.33</v>
      </c>
      <c r="Q101" s="128"/>
      <c r="R101" s="128"/>
    </row>
    <row r="102" s="25" customFormat="1" ht="9.75" customHeight="1"/>
    <row r="103" spans="1:18" s="25" customFormat="1" ht="9.75" customHeight="1">
      <c r="A103" s="81" t="s">
        <v>111</v>
      </c>
      <c r="B103" s="81"/>
      <c r="C103" s="81"/>
      <c r="D103" s="81"/>
      <c r="E103" s="81"/>
      <c r="F103" s="81"/>
      <c r="G103" s="82"/>
      <c r="H103" s="87" t="s">
        <v>44</v>
      </c>
      <c r="I103" s="88"/>
      <c r="J103" s="88"/>
      <c r="K103" s="88"/>
      <c r="L103" s="88"/>
      <c r="M103" s="89"/>
      <c r="N103" s="24" t="s">
        <v>11</v>
      </c>
      <c r="O103" s="115">
        <f>Q88*H94*0.2</f>
        <v>0</v>
      </c>
      <c r="P103" s="116"/>
      <c r="Q103" s="116"/>
      <c r="R103" s="117"/>
    </row>
    <row r="105" ht="4.5" customHeight="1"/>
    <row r="106" ht="4.5" customHeight="1"/>
    <row r="107" spans="1:10" ht="19.5" customHeight="1">
      <c r="A107" s="143" t="s">
        <v>83</v>
      </c>
      <c r="B107" s="143"/>
      <c r="C107" s="143"/>
      <c r="D107" s="143"/>
      <c r="E107" s="143"/>
      <c r="F107" s="143"/>
      <c r="G107" s="143"/>
      <c r="H107" s="143"/>
      <c r="I107" s="143"/>
      <c r="J107" s="143"/>
    </row>
    <row r="108" ht="4.5" customHeight="1"/>
    <row r="109" spans="1:10" ht="9.75" customHeight="1">
      <c r="A109" s="81" t="s">
        <v>113</v>
      </c>
      <c r="B109" s="81"/>
      <c r="C109" s="81"/>
      <c r="D109" s="81"/>
      <c r="E109" s="100"/>
      <c r="F109" s="37"/>
      <c r="G109" s="37"/>
      <c r="H109" s="37"/>
      <c r="I109" s="37"/>
      <c r="J109" s="37"/>
    </row>
    <row r="111" spans="1:18" ht="9.75" customHeight="1">
      <c r="A111" s="151" t="s">
        <v>45</v>
      </c>
      <c r="B111" s="151"/>
      <c r="C111" s="151"/>
      <c r="D111" s="151"/>
      <c r="E111" s="38"/>
      <c r="F111" s="38"/>
      <c r="G111" s="38"/>
      <c r="H111" s="39"/>
      <c r="I111" s="39"/>
      <c r="J111" s="39"/>
      <c r="K111" s="40"/>
      <c r="L111" s="40"/>
      <c r="M111" s="40"/>
      <c r="N111" s="40"/>
      <c r="O111" s="40"/>
      <c r="P111" s="40"/>
      <c r="Q111" s="40"/>
      <c r="R111" s="40"/>
    </row>
    <row r="112" spans="8:10" ht="4.5" customHeight="1">
      <c r="H112" s="41"/>
      <c r="I112" s="41"/>
      <c r="J112" s="41"/>
    </row>
    <row r="113" spans="1:18" ht="9.75" customHeight="1">
      <c r="A113" s="41"/>
      <c r="B113" s="138"/>
      <c r="C113" s="138"/>
      <c r="D113" s="138"/>
      <c r="E113" s="152"/>
      <c r="F113" s="152"/>
      <c r="G113" s="152"/>
      <c r="H113" s="138" t="s">
        <v>84</v>
      </c>
      <c r="I113" s="138"/>
      <c r="J113" s="139"/>
      <c r="K113" s="85"/>
      <c r="L113" s="140"/>
      <c r="M113" s="86"/>
      <c r="N113" s="118" t="s">
        <v>112</v>
      </c>
      <c r="O113" s="119"/>
      <c r="P113" s="129">
        <f>IF(K89&gt;200,K89/200,0)+IF(K89&lt;=200,CEILING(K89/200,1),0)</f>
        <v>0</v>
      </c>
      <c r="Q113" s="130"/>
      <c r="R113" s="131"/>
    </row>
    <row r="114" spans="1:13" ht="4.5" customHeight="1">
      <c r="A114" s="41"/>
      <c r="B114" s="41"/>
      <c r="C114" s="41"/>
      <c r="D114" s="41"/>
      <c r="E114" s="43"/>
      <c r="F114" s="43"/>
      <c r="G114" s="43"/>
      <c r="H114" s="43"/>
      <c r="I114" s="43"/>
      <c r="J114" s="43"/>
      <c r="K114" s="41"/>
      <c r="L114" s="41"/>
      <c r="M114" s="41"/>
    </row>
    <row r="115" spans="1:18" ht="9.75" customHeight="1">
      <c r="A115" s="41"/>
      <c r="B115" s="147" t="s">
        <v>46</v>
      </c>
      <c r="C115" s="147"/>
      <c r="D115" s="148"/>
      <c r="E115" s="85"/>
      <c r="F115" s="140"/>
      <c r="G115" s="86"/>
      <c r="H115" s="137" t="s">
        <v>47</v>
      </c>
      <c r="I115" s="138"/>
      <c r="J115" s="139"/>
      <c r="K115" s="85"/>
      <c r="L115" s="140"/>
      <c r="M115" s="86"/>
      <c r="N115" s="118" t="s">
        <v>48</v>
      </c>
      <c r="O115" s="119"/>
      <c r="P115" s="129">
        <f>IF(K90&gt;500,K90/500,0)+IF(K90&lt;=500,CEILING(K90/500,1),0)</f>
        <v>0</v>
      </c>
      <c r="Q115" s="130"/>
      <c r="R115" s="131"/>
    </row>
    <row r="116" spans="5:18" ht="19.5" customHeight="1">
      <c r="E116" s="150"/>
      <c r="F116" s="150"/>
      <c r="H116" s="41"/>
      <c r="I116" s="141" t="s">
        <v>49</v>
      </c>
      <c r="J116" s="141"/>
      <c r="M116" s="141" t="s">
        <v>50</v>
      </c>
      <c r="N116" s="141"/>
      <c r="Q116" s="141" t="s">
        <v>51</v>
      </c>
      <c r="R116" s="141"/>
    </row>
    <row r="117" spans="1:18" ht="9.75" customHeight="1">
      <c r="A117" s="81" t="s">
        <v>114</v>
      </c>
      <c r="B117" s="81"/>
      <c r="C117" s="81"/>
      <c r="D117" s="44"/>
      <c r="E117" s="146"/>
      <c r="F117" s="146"/>
      <c r="G117" s="45"/>
      <c r="H117" s="46"/>
      <c r="I117" s="144"/>
      <c r="J117" s="145"/>
      <c r="K117" s="43"/>
      <c r="L117" s="43"/>
      <c r="M117" s="144"/>
      <c r="N117" s="145"/>
      <c r="O117" s="43"/>
      <c r="P117" s="43"/>
      <c r="Q117" s="144"/>
      <c r="R117" s="145"/>
    </row>
    <row r="118" ht="4.5" customHeight="1">
      <c r="H118" s="4"/>
    </row>
    <row r="119" spans="1:18" ht="9.75" customHeight="1">
      <c r="A119" s="149" t="s">
        <v>52</v>
      </c>
      <c r="B119" s="149"/>
      <c r="C119" s="149"/>
      <c r="D119" s="149"/>
      <c r="E119" s="149"/>
      <c r="F119" s="149"/>
      <c r="G119" s="149"/>
      <c r="H119" s="4"/>
      <c r="I119" s="112" t="s">
        <v>86</v>
      </c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ht="9.75" customHeight="1">
      <c r="A120" s="149"/>
      <c r="B120" s="149"/>
      <c r="C120" s="149"/>
      <c r="D120" s="149"/>
      <c r="E120" s="149"/>
      <c r="F120" s="149"/>
      <c r="G120" s="149"/>
      <c r="H120" s="4"/>
      <c r="I120" s="136" t="s">
        <v>2</v>
      </c>
      <c r="J120" s="136"/>
      <c r="K120" s="136" t="s">
        <v>3</v>
      </c>
      <c r="L120" s="136"/>
      <c r="M120" s="136" t="s">
        <v>4</v>
      </c>
      <c r="N120" s="136"/>
      <c r="O120" s="136" t="s">
        <v>5</v>
      </c>
      <c r="P120" s="136"/>
      <c r="Q120" s="136" t="s">
        <v>6</v>
      </c>
      <c r="R120" s="136"/>
    </row>
    <row r="121" spans="1:18" s="4" customFormat="1" ht="9.75" customHeight="1" hidden="1">
      <c r="A121" s="106"/>
      <c r="B121" s="107"/>
      <c r="C121" s="107"/>
      <c r="D121" s="107"/>
      <c r="E121" s="107"/>
      <c r="F121" s="107"/>
      <c r="G121" s="105"/>
      <c r="H121" s="13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9.75" customHeight="1">
      <c r="A122" s="142" t="s">
        <v>85</v>
      </c>
      <c r="B122" s="142"/>
      <c r="C122" s="142"/>
      <c r="D122" s="142"/>
      <c r="E122" s="142"/>
      <c r="F122" s="142"/>
      <c r="G122" s="142"/>
      <c r="H122" s="4"/>
      <c r="I122" s="142">
        <v>200</v>
      </c>
      <c r="J122" s="142"/>
      <c r="K122" s="142">
        <v>300</v>
      </c>
      <c r="L122" s="142"/>
      <c r="M122" s="142">
        <v>400</v>
      </c>
      <c r="N122" s="142"/>
      <c r="O122" s="142">
        <v>500</v>
      </c>
      <c r="P122" s="142"/>
      <c r="Q122" s="142">
        <v>600</v>
      </c>
      <c r="R122" s="142"/>
    </row>
    <row r="123" spans="1:18" ht="9.75" customHeight="1">
      <c r="A123" s="112" t="s">
        <v>53</v>
      </c>
      <c r="B123" s="112"/>
      <c r="C123" s="112"/>
      <c r="D123" s="112"/>
      <c r="E123" s="112"/>
      <c r="F123" s="112"/>
      <c r="G123" s="112"/>
      <c r="H123" s="4"/>
      <c r="I123" s="112">
        <v>600</v>
      </c>
      <c r="J123" s="112"/>
      <c r="K123" s="112">
        <v>800</v>
      </c>
      <c r="L123" s="112"/>
      <c r="M123" s="112">
        <v>1000</v>
      </c>
      <c r="N123" s="112"/>
      <c r="O123" s="112">
        <v>1200</v>
      </c>
      <c r="P123" s="112"/>
      <c r="Q123" s="112">
        <v>1400</v>
      </c>
      <c r="R123" s="112"/>
    </row>
    <row r="124" spans="1:18" ht="9.75" customHeight="1">
      <c r="A124" s="112" t="s">
        <v>54</v>
      </c>
      <c r="B124" s="112"/>
      <c r="C124" s="112"/>
      <c r="D124" s="112"/>
      <c r="E124" s="112"/>
      <c r="F124" s="112"/>
      <c r="G124" s="112"/>
      <c r="H124" s="4"/>
      <c r="I124" s="112">
        <v>800</v>
      </c>
      <c r="J124" s="112"/>
      <c r="K124" s="112">
        <v>1000</v>
      </c>
      <c r="L124" s="112"/>
      <c r="M124" s="112">
        <v>1200</v>
      </c>
      <c r="N124" s="112"/>
      <c r="O124" s="112">
        <v>1400</v>
      </c>
      <c r="P124" s="112"/>
      <c r="Q124" s="112">
        <v>1600</v>
      </c>
      <c r="R124" s="112"/>
    </row>
    <row r="126" spans="1:18" ht="9.75" customHeight="1">
      <c r="A126" s="81" t="s">
        <v>115</v>
      </c>
      <c r="B126" s="81"/>
      <c r="C126" s="81"/>
      <c r="D126" s="81"/>
      <c r="E126" s="81"/>
      <c r="F126" s="81"/>
      <c r="G126" s="82"/>
      <c r="H126" s="87" t="s">
        <v>55</v>
      </c>
      <c r="I126" s="88"/>
      <c r="J126" s="88"/>
      <c r="K126" s="88"/>
      <c r="L126" s="88"/>
      <c r="M126" s="89"/>
      <c r="N126" s="24" t="s">
        <v>11</v>
      </c>
      <c r="O126" s="115">
        <f>K113*Q117+IF(E115&gt;0,E115*I117,P113*I117)+IF(K115&gt;0,K115*M117,P115*M117)</f>
        <v>0</v>
      </c>
      <c r="P126" s="116"/>
      <c r="Q126" s="116"/>
      <c r="R126" s="117"/>
    </row>
    <row r="128" spans="1:10" ht="19.5" customHeight="1">
      <c r="A128" s="143" t="s">
        <v>56</v>
      </c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ht="4.5" customHeight="1"/>
    <row r="130" spans="1:21" ht="9.75" customHeight="1">
      <c r="A130" s="81" t="s">
        <v>57</v>
      </c>
      <c r="B130" s="81"/>
      <c r="C130" s="82"/>
      <c r="D130" s="64">
        <f>T130+T134</f>
        <v>0</v>
      </c>
      <c r="E130" s="65"/>
      <c r="F130" s="24"/>
      <c r="G130" s="110" t="s">
        <v>58</v>
      </c>
      <c r="H130" s="110"/>
      <c r="I130" s="110"/>
      <c r="J130" s="111"/>
      <c r="K130" s="85"/>
      <c r="L130" s="86"/>
      <c r="M130" s="110" t="s">
        <v>59</v>
      </c>
      <c r="N130" s="110"/>
      <c r="O130" s="110"/>
      <c r="P130" s="111"/>
      <c r="Q130" s="83">
        <f>O140+O142+O144+O146+O160+O180+O182</f>
        <v>0</v>
      </c>
      <c r="R130" s="84"/>
      <c r="T130" s="109">
        <f>IF(Q130-K130&gt;0,Q130-K130,0)</f>
        <v>0</v>
      </c>
      <c r="U130" s="94"/>
    </row>
    <row r="131" spans="11:21" ht="4.5" customHeight="1">
      <c r="K131" s="48"/>
      <c r="L131" s="48"/>
      <c r="T131" s="49"/>
      <c r="U131" s="49"/>
    </row>
    <row r="132" spans="7:21" ht="9.75" customHeight="1">
      <c r="G132" s="110" t="s">
        <v>60</v>
      </c>
      <c r="H132" s="110"/>
      <c r="I132" s="110"/>
      <c r="J132" s="111"/>
      <c r="K132" s="85"/>
      <c r="L132" s="86"/>
      <c r="M132" s="110" t="s">
        <v>61</v>
      </c>
      <c r="N132" s="110"/>
      <c r="O132" s="110"/>
      <c r="P132" s="111"/>
      <c r="Q132" s="83">
        <f>O148+O164+O184</f>
        <v>0</v>
      </c>
      <c r="R132" s="84"/>
      <c r="T132" s="109">
        <f>IF(Q132-K132&gt;0,Q132-K132,0)</f>
        <v>0</v>
      </c>
      <c r="U132" s="94"/>
    </row>
    <row r="133" spans="7:21" s="50" customFormat="1" ht="4.5" customHeight="1">
      <c r="G133" s="47"/>
      <c r="H133" s="47"/>
      <c r="I133" s="47"/>
      <c r="J133" s="47"/>
      <c r="K133" s="42"/>
      <c r="L133" s="42"/>
      <c r="M133" s="47"/>
      <c r="N133" s="47"/>
      <c r="O133" s="47"/>
      <c r="P133" s="47"/>
      <c r="Q133" s="51"/>
      <c r="R133" s="51"/>
      <c r="T133" s="52"/>
      <c r="U133" s="52"/>
    </row>
    <row r="134" spans="7:21" s="50" customFormat="1" ht="9.75" customHeight="1">
      <c r="G134" s="110" t="s">
        <v>62</v>
      </c>
      <c r="H134" s="110"/>
      <c r="I134" s="110"/>
      <c r="J134" s="111"/>
      <c r="K134" s="85"/>
      <c r="L134" s="86"/>
      <c r="M134" s="110" t="s">
        <v>63</v>
      </c>
      <c r="N134" s="110"/>
      <c r="O134" s="110"/>
      <c r="P134" s="111"/>
      <c r="Q134" s="83">
        <f>K134*0.7</f>
        <v>0</v>
      </c>
      <c r="R134" s="84"/>
      <c r="T134" s="113">
        <f>IF(T132-Q134&gt;0,T132-Q134,0)</f>
        <v>0</v>
      </c>
      <c r="U134" s="114"/>
    </row>
    <row r="136" spans="1:16" ht="9.75" customHeight="1">
      <c r="A136" s="77" t="s">
        <v>87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69"/>
    </row>
    <row r="137" ht="4.5" customHeight="1"/>
    <row r="138" spans="1:16" ht="9.75" customHeight="1">
      <c r="A138" s="95" t="s">
        <v>25</v>
      </c>
      <c r="B138" s="96"/>
      <c r="C138" s="96"/>
      <c r="D138" s="96"/>
      <c r="E138" s="96"/>
      <c r="F138" s="96"/>
      <c r="G138" s="96"/>
      <c r="H138" s="97"/>
      <c r="K138" s="95" t="s">
        <v>64</v>
      </c>
      <c r="L138" s="97"/>
      <c r="O138" s="104" t="s">
        <v>65</v>
      </c>
      <c r="P138" s="105"/>
    </row>
    <row r="139" ht="4.5" customHeight="1"/>
    <row r="140" spans="1:16" ht="9.75" customHeight="1">
      <c r="A140" s="106" t="s">
        <v>66</v>
      </c>
      <c r="B140" s="107"/>
      <c r="C140" s="107"/>
      <c r="D140" s="107"/>
      <c r="E140" s="107"/>
      <c r="F140" s="107"/>
      <c r="G140" s="107"/>
      <c r="H140" s="105"/>
      <c r="K140" s="68"/>
      <c r="L140" s="63"/>
      <c r="O140" s="109">
        <f>1*K140</f>
        <v>0</v>
      </c>
      <c r="P140" s="94"/>
    </row>
    <row r="141" spans="11:12" ht="4.5" customHeight="1">
      <c r="K141" s="41"/>
      <c r="L141" s="41"/>
    </row>
    <row r="142" spans="1:16" ht="9.75" customHeight="1">
      <c r="A142" s="106" t="s">
        <v>67</v>
      </c>
      <c r="B142" s="107"/>
      <c r="C142" s="107"/>
      <c r="D142" s="107"/>
      <c r="E142" s="107"/>
      <c r="F142" s="107"/>
      <c r="G142" s="107"/>
      <c r="H142" s="105"/>
      <c r="K142" s="68"/>
      <c r="L142" s="63"/>
      <c r="O142" s="109">
        <f>1.5*K142</f>
        <v>0</v>
      </c>
      <c r="P142" s="94"/>
    </row>
    <row r="143" spans="11:12" ht="4.5" customHeight="1">
      <c r="K143" s="41"/>
      <c r="L143" s="41"/>
    </row>
    <row r="144" spans="1:16" ht="9.75" customHeight="1">
      <c r="A144" s="106" t="s">
        <v>68</v>
      </c>
      <c r="B144" s="107"/>
      <c r="C144" s="107"/>
      <c r="D144" s="107"/>
      <c r="E144" s="107"/>
      <c r="F144" s="107"/>
      <c r="G144" s="107"/>
      <c r="H144" s="105"/>
      <c r="K144" s="68"/>
      <c r="L144" s="63"/>
      <c r="O144" s="109">
        <f>2*K144</f>
        <v>0</v>
      </c>
      <c r="P144" s="94"/>
    </row>
    <row r="145" spans="11:15" ht="4.5" customHeight="1">
      <c r="K145" s="41"/>
      <c r="L145" s="41"/>
      <c r="O145" s="53"/>
    </row>
    <row r="146" spans="1:16" ht="9.75" customHeight="1">
      <c r="A146" s="106" t="s">
        <v>69</v>
      </c>
      <c r="B146" s="107"/>
      <c r="C146" s="107"/>
      <c r="D146" s="107"/>
      <c r="E146" s="107"/>
      <c r="F146" s="107"/>
      <c r="G146" s="107"/>
      <c r="H146" s="105"/>
      <c r="K146" s="68"/>
      <c r="L146" s="63"/>
      <c r="O146" s="109">
        <f>3*K146</f>
        <v>0</v>
      </c>
      <c r="P146" s="94"/>
    </row>
    <row r="147" ht="4.5" customHeight="1"/>
    <row r="148" spans="8:16" ht="9.75" customHeight="1">
      <c r="H148" s="4"/>
      <c r="I148" s="13"/>
      <c r="J148" s="13"/>
      <c r="K148" s="104" t="s">
        <v>70</v>
      </c>
      <c r="L148" s="107"/>
      <c r="M148" s="107"/>
      <c r="N148" s="105"/>
      <c r="O148" s="109">
        <f>1*(K140+K142+K144+K146)</f>
        <v>0</v>
      </c>
      <c r="P148" s="94"/>
    </row>
    <row r="149" s="3" customFormat="1" ht="9.75" customHeight="1" hidden="1"/>
    <row r="150" spans="1:16" s="3" customFormat="1" ht="9.75" customHeight="1" hidden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</row>
    <row r="151" s="3" customFormat="1" ht="4.5" customHeight="1" hidden="1"/>
    <row r="152" spans="1:16" s="3" customFormat="1" ht="9.75" customHeight="1" hidden="1">
      <c r="A152" s="67"/>
      <c r="B152" s="67"/>
      <c r="C152" s="67"/>
      <c r="D152" s="67"/>
      <c r="E152" s="67"/>
      <c r="F152" s="67"/>
      <c r="G152" s="67"/>
      <c r="H152" s="67"/>
      <c r="K152" s="67"/>
      <c r="L152" s="67"/>
      <c r="O152" s="71"/>
      <c r="P152" s="70"/>
    </row>
    <row r="153" s="3" customFormat="1" ht="4.5" customHeight="1" hidden="1"/>
    <row r="154" spans="1:16" s="3" customFormat="1" ht="9.75" customHeight="1" hidden="1">
      <c r="A154" s="70"/>
      <c r="B154" s="70"/>
      <c r="C154" s="70"/>
      <c r="D154" s="70"/>
      <c r="E154" s="70"/>
      <c r="F154" s="70"/>
      <c r="G154" s="70"/>
      <c r="H154" s="70"/>
      <c r="K154" s="75"/>
      <c r="L154" s="75"/>
      <c r="O154" s="76"/>
      <c r="P154" s="76"/>
    </row>
    <row r="156" spans="1:16" ht="9.75" customHeight="1">
      <c r="A156" s="77" t="s">
        <v>88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69"/>
    </row>
    <row r="157" spans="1:16" ht="4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21" ht="9.75" customHeight="1">
      <c r="A158" s="95" t="s">
        <v>25</v>
      </c>
      <c r="B158" s="96"/>
      <c r="C158" s="96"/>
      <c r="D158" s="96"/>
      <c r="E158" s="96"/>
      <c r="F158" s="96"/>
      <c r="G158" s="96"/>
      <c r="H158" s="97"/>
      <c r="K158" s="95" t="s">
        <v>71</v>
      </c>
      <c r="L158" s="97"/>
      <c r="O158" s="104" t="s">
        <v>65</v>
      </c>
      <c r="P158" s="105"/>
      <c r="T158" s="72"/>
      <c r="U158" s="73"/>
    </row>
    <row r="159" spans="18:21" ht="4.5" customHeight="1">
      <c r="R159" s="56"/>
      <c r="S159" s="56"/>
      <c r="T159" s="4"/>
      <c r="U159" s="4"/>
    </row>
    <row r="160" spans="1:19" ht="9.75" customHeight="1">
      <c r="A160" s="106" t="s">
        <v>89</v>
      </c>
      <c r="B160" s="107"/>
      <c r="C160" s="107"/>
      <c r="D160" s="107"/>
      <c r="E160" s="107"/>
      <c r="F160" s="107"/>
      <c r="G160" s="107"/>
      <c r="H160" s="105"/>
      <c r="K160" s="85"/>
      <c r="L160" s="86"/>
      <c r="O160" s="109">
        <f>K160/100</f>
        <v>0</v>
      </c>
      <c r="P160" s="94"/>
      <c r="R160" s="13"/>
      <c r="S160" s="13"/>
    </row>
    <row r="161" spans="11:21" ht="4.5" customHeight="1">
      <c r="K161" s="41"/>
      <c r="L161" s="41"/>
      <c r="O161" s="53"/>
      <c r="R161" s="56"/>
      <c r="S161" s="56"/>
      <c r="T161" s="4"/>
      <c r="U161" s="4"/>
    </row>
    <row r="162" spans="1:21" s="3" customFormat="1" ht="9.75" customHeight="1" hidden="1">
      <c r="A162" s="70"/>
      <c r="B162" s="70"/>
      <c r="C162" s="70"/>
      <c r="D162" s="70"/>
      <c r="E162" s="70"/>
      <c r="F162" s="70"/>
      <c r="G162" s="70"/>
      <c r="H162" s="70"/>
      <c r="K162" s="75"/>
      <c r="L162" s="75"/>
      <c r="O162" s="76"/>
      <c r="P162" s="76"/>
      <c r="R162" s="59"/>
      <c r="S162" s="59"/>
      <c r="T162" s="70"/>
      <c r="U162" s="70"/>
    </row>
    <row r="163" spans="11:19" s="3" customFormat="1" ht="4.5" customHeight="1" hidden="1">
      <c r="K163" s="60"/>
      <c r="L163" s="60"/>
      <c r="R163" s="59"/>
      <c r="S163" s="59"/>
    </row>
    <row r="164" spans="9:19" ht="9.75" customHeight="1">
      <c r="I164" s="13"/>
      <c r="J164" s="13"/>
      <c r="K164" s="104" t="s">
        <v>93</v>
      </c>
      <c r="L164" s="107"/>
      <c r="M164" s="107"/>
      <c r="N164" s="105"/>
      <c r="O164" s="93">
        <f>(K160)/50</f>
        <v>0</v>
      </c>
      <c r="P164" s="94"/>
      <c r="R164" s="56"/>
      <c r="S164" s="56"/>
    </row>
    <row r="165" spans="18:19" ht="9.75" customHeight="1" hidden="1">
      <c r="R165" s="56"/>
      <c r="S165" s="56"/>
    </row>
    <row r="166" spans="1:19" s="3" customFormat="1" ht="9.75" customHeight="1" hidden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R166" s="59"/>
      <c r="S166" s="59"/>
    </row>
    <row r="167" spans="1:19" s="3" customFormat="1" ht="4.5" customHeight="1" hidden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R167" s="59"/>
      <c r="S167" s="59"/>
    </row>
    <row r="168" spans="1:19" s="3" customFormat="1" ht="9.75" customHeight="1" hidden="1">
      <c r="A168" s="67"/>
      <c r="B168" s="67"/>
      <c r="C168" s="67"/>
      <c r="D168" s="67"/>
      <c r="E168" s="67"/>
      <c r="F168" s="67"/>
      <c r="G168" s="67"/>
      <c r="H168" s="67"/>
      <c r="K168" s="67"/>
      <c r="L168" s="67"/>
      <c r="O168" s="71"/>
      <c r="P168" s="70"/>
      <c r="R168" s="59"/>
      <c r="S168" s="59"/>
    </row>
    <row r="169" spans="18:19" s="3" customFormat="1" ht="4.5" customHeight="1" hidden="1">
      <c r="R169" s="59"/>
      <c r="S169" s="59"/>
    </row>
    <row r="170" spans="1:19" s="3" customFormat="1" ht="9.75" customHeight="1" hidden="1">
      <c r="A170" s="70"/>
      <c r="B170" s="70"/>
      <c r="C170" s="70"/>
      <c r="D170" s="70"/>
      <c r="E170" s="70"/>
      <c r="F170" s="70"/>
      <c r="G170" s="70"/>
      <c r="H170" s="70"/>
      <c r="K170" s="75"/>
      <c r="L170" s="75"/>
      <c r="O170" s="76"/>
      <c r="P170" s="76"/>
      <c r="R170" s="59"/>
      <c r="S170" s="59"/>
    </row>
    <row r="171" spans="15:19" s="3" customFormat="1" ht="4.5" customHeight="1" hidden="1">
      <c r="O171" s="61"/>
      <c r="R171" s="59"/>
      <c r="S171" s="59"/>
    </row>
    <row r="172" spans="1:19" s="3" customFormat="1" ht="9.75" customHeight="1" hidden="1">
      <c r="A172" s="70"/>
      <c r="B172" s="70"/>
      <c r="C172" s="70"/>
      <c r="D172" s="70"/>
      <c r="E172" s="70"/>
      <c r="F172" s="70"/>
      <c r="G172" s="70"/>
      <c r="H172" s="70"/>
      <c r="K172" s="108"/>
      <c r="L172" s="108"/>
      <c r="O172" s="76"/>
      <c r="P172" s="76"/>
      <c r="R172" s="59"/>
      <c r="S172" s="59"/>
    </row>
    <row r="173" spans="11:19" s="3" customFormat="1" ht="4.5" customHeight="1" hidden="1">
      <c r="K173" s="60"/>
      <c r="L173" s="60"/>
      <c r="R173" s="59"/>
      <c r="S173" s="59"/>
    </row>
    <row r="174" spans="9:19" s="3" customFormat="1" ht="9.75" customHeight="1" hidden="1">
      <c r="I174" s="57"/>
      <c r="J174" s="57"/>
      <c r="K174" s="71"/>
      <c r="L174" s="70"/>
      <c r="M174" s="70"/>
      <c r="N174" s="70"/>
      <c r="O174" s="76"/>
      <c r="P174" s="76"/>
      <c r="R174" s="59"/>
      <c r="S174" s="59"/>
    </row>
    <row r="175" spans="18:19" ht="9.75" customHeight="1">
      <c r="R175" s="56"/>
      <c r="S175" s="56"/>
    </row>
    <row r="176" spans="1:19" ht="9.75" customHeight="1">
      <c r="A176" s="77" t="s">
        <v>72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69"/>
      <c r="R176" s="56"/>
      <c r="S176" s="56"/>
    </row>
    <row r="177" spans="1:19" ht="4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R177" s="56"/>
      <c r="S177" s="56"/>
    </row>
    <row r="178" spans="1:19" ht="9.75" customHeight="1">
      <c r="A178" s="95" t="s">
        <v>25</v>
      </c>
      <c r="B178" s="96"/>
      <c r="C178" s="96"/>
      <c r="D178" s="96"/>
      <c r="E178" s="96"/>
      <c r="F178" s="96"/>
      <c r="G178" s="96"/>
      <c r="H178" s="97"/>
      <c r="K178" s="95" t="s">
        <v>71</v>
      </c>
      <c r="L178" s="97"/>
      <c r="M178" s="67"/>
      <c r="N178" s="67"/>
      <c r="O178" s="104" t="s">
        <v>65</v>
      </c>
      <c r="P178" s="105"/>
      <c r="R178" s="56"/>
      <c r="S178" s="56"/>
    </row>
    <row r="179" spans="13:19" ht="4.5" customHeight="1">
      <c r="M179" s="3"/>
      <c r="N179" s="3"/>
      <c r="R179" s="56"/>
      <c r="S179" s="56"/>
    </row>
    <row r="180" spans="1:19" ht="9.75" customHeight="1">
      <c r="A180" s="106" t="s">
        <v>90</v>
      </c>
      <c r="B180" s="107"/>
      <c r="C180" s="107"/>
      <c r="D180" s="107"/>
      <c r="E180" s="107"/>
      <c r="F180" s="107"/>
      <c r="G180" s="107"/>
      <c r="H180" s="105"/>
      <c r="K180" s="85"/>
      <c r="L180" s="86"/>
      <c r="M180" s="75"/>
      <c r="N180" s="75"/>
      <c r="O180" s="109">
        <f>K180/200</f>
        <v>0</v>
      </c>
      <c r="P180" s="94"/>
      <c r="R180" s="56"/>
      <c r="S180" s="56"/>
    </row>
    <row r="181" spans="15:19" ht="4.5" customHeight="1">
      <c r="O181" s="53"/>
      <c r="R181" s="56"/>
      <c r="S181" s="56"/>
    </row>
    <row r="182" spans="1:19" ht="9.75" customHeight="1">
      <c r="A182" s="106" t="s">
        <v>91</v>
      </c>
      <c r="B182" s="107"/>
      <c r="C182" s="107"/>
      <c r="D182" s="107"/>
      <c r="E182" s="107"/>
      <c r="F182" s="107"/>
      <c r="G182" s="107"/>
      <c r="H182" s="105"/>
      <c r="K182" s="108"/>
      <c r="L182" s="108"/>
      <c r="O182" s="109">
        <f>K180/1000</f>
        <v>0</v>
      </c>
      <c r="P182" s="94"/>
      <c r="R182" s="56"/>
      <c r="S182" s="56"/>
    </row>
    <row r="183" spans="11:19" ht="4.5" customHeight="1">
      <c r="K183" s="49"/>
      <c r="L183" s="49"/>
      <c r="R183" s="56"/>
      <c r="S183" s="56"/>
    </row>
    <row r="184" spans="9:19" ht="9.75" customHeight="1">
      <c r="I184" s="13"/>
      <c r="J184" s="13"/>
      <c r="K184" s="104" t="s">
        <v>92</v>
      </c>
      <c r="L184" s="107"/>
      <c r="M184" s="107"/>
      <c r="N184" s="105"/>
      <c r="O184" s="93">
        <f>K180/250</f>
        <v>0</v>
      </c>
      <c r="P184" s="94"/>
      <c r="R184" s="56"/>
      <c r="S184" s="56"/>
    </row>
    <row r="185" ht="4.5" customHeight="1"/>
    <row r="186" spans="1:12" ht="9.75" customHeight="1">
      <c r="A186" s="81" t="s">
        <v>73</v>
      </c>
      <c r="B186" s="81"/>
      <c r="C186" s="81"/>
      <c r="D186" s="81"/>
      <c r="E186" s="100"/>
      <c r="F186" s="101"/>
      <c r="G186" s="102"/>
      <c r="H186" s="103"/>
      <c r="I186" s="54"/>
      <c r="J186" s="54"/>
      <c r="K186" s="3"/>
      <c r="L186" s="3"/>
    </row>
    <row r="187" ht="4.5" customHeight="1"/>
    <row r="188" spans="1:18" ht="9.75" customHeight="1">
      <c r="A188" s="95" t="s">
        <v>74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</row>
    <row r="189" ht="4.5" customHeight="1"/>
    <row r="190" spans="1:18" ht="9.75" customHeight="1">
      <c r="A190" s="98" t="s">
        <v>94</v>
      </c>
      <c r="B190" s="98"/>
      <c r="C190" s="98"/>
      <c r="D190" s="99">
        <v>1000</v>
      </c>
      <c r="E190" s="99"/>
      <c r="F190" s="99"/>
      <c r="G190" s="98" t="s">
        <v>95</v>
      </c>
      <c r="H190" s="98"/>
      <c r="I190" s="98"/>
      <c r="J190" s="99">
        <v>700</v>
      </c>
      <c r="K190" s="99"/>
      <c r="L190" s="99"/>
      <c r="M190" s="98" t="s">
        <v>96</v>
      </c>
      <c r="N190" s="98"/>
      <c r="O190" s="98"/>
      <c r="P190" s="99">
        <v>500</v>
      </c>
      <c r="Q190" s="99"/>
      <c r="R190" s="99"/>
    </row>
    <row r="192" spans="1:18" ht="9.75" customHeight="1">
      <c r="A192" s="81" t="s">
        <v>75</v>
      </c>
      <c r="B192" s="81"/>
      <c r="C192" s="81"/>
      <c r="D192" s="81"/>
      <c r="E192" s="81"/>
      <c r="F192" s="81"/>
      <c r="G192" s="82"/>
      <c r="H192" s="87" t="s">
        <v>76</v>
      </c>
      <c r="I192" s="88"/>
      <c r="J192" s="88"/>
      <c r="K192" s="88"/>
      <c r="L192" s="88"/>
      <c r="M192" s="89"/>
      <c r="N192" s="24" t="s">
        <v>11</v>
      </c>
      <c r="O192" s="78">
        <f>D130*F186</f>
        <v>0</v>
      </c>
      <c r="P192" s="79"/>
      <c r="Q192" s="79"/>
      <c r="R192" s="80"/>
    </row>
    <row r="194" spans="1:18" ht="19.5" customHeight="1">
      <c r="A194" s="81" t="s">
        <v>77</v>
      </c>
      <c r="B194" s="81"/>
      <c r="C194" s="81"/>
      <c r="D194" s="81"/>
      <c r="E194" s="81"/>
      <c r="F194" s="81"/>
      <c r="G194" s="82"/>
      <c r="H194" s="87" t="s">
        <v>117</v>
      </c>
      <c r="I194" s="88"/>
      <c r="J194" s="88"/>
      <c r="K194" s="88"/>
      <c r="L194" s="88"/>
      <c r="M194" s="89"/>
      <c r="N194" s="24" t="s">
        <v>11</v>
      </c>
      <c r="O194" s="90">
        <f>O65+O81+O103+O126+O192</f>
        <v>0</v>
      </c>
      <c r="P194" s="91"/>
      <c r="Q194" s="91"/>
      <c r="R194" s="92"/>
    </row>
    <row r="195" spans="1:18" ht="12" customHeight="1">
      <c r="A195" s="23"/>
      <c r="B195" s="23"/>
      <c r="C195" s="23"/>
      <c r="D195" s="23"/>
      <c r="E195" s="23"/>
      <c r="F195" s="23"/>
      <c r="G195" s="30"/>
      <c r="H195" s="24"/>
      <c r="I195" s="24"/>
      <c r="J195" s="24"/>
      <c r="K195" s="24"/>
      <c r="L195" s="24"/>
      <c r="M195" s="24"/>
      <c r="N195" s="24"/>
      <c r="O195" s="55"/>
      <c r="P195" s="55"/>
      <c r="Q195" s="55"/>
      <c r="R195" s="55"/>
    </row>
    <row r="196" spans="1:18" ht="9.75" customHeight="1">
      <c r="A196" s="11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12"/>
    </row>
    <row r="197" spans="1:18" ht="9.75" customHeight="1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8"/>
      <c r="N197" s="8"/>
      <c r="O197" s="8"/>
      <c r="P197" s="9"/>
      <c r="Q197" s="9"/>
      <c r="R197" s="9"/>
    </row>
    <row r="198" spans="1:18" ht="9.75" customHeight="1">
      <c r="A198" s="210" t="s">
        <v>12</v>
      </c>
      <c r="B198" s="210"/>
      <c r="C198" s="210"/>
      <c r="D198" s="210"/>
      <c r="E198" s="211">
        <f ca="1">NOW()</f>
        <v>42482.628589699074</v>
      </c>
      <c r="F198" s="211"/>
      <c r="G198" s="211"/>
      <c r="H198" s="211"/>
      <c r="I198" s="8"/>
      <c r="J198" s="8"/>
      <c r="K198" s="8"/>
      <c r="L198" s="8"/>
      <c r="M198" s="8"/>
      <c r="N198" s="8"/>
      <c r="O198" s="212" t="s">
        <v>17</v>
      </c>
      <c r="P198" s="212"/>
      <c r="Q198" s="212"/>
      <c r="R198" s="212"/>
    </row>
  </sheetData>
  <sheetProtection password="CC43" sheet="1"/>
  <mergeCells count="329">
    <mergeCell ref="O198:R198"/>
    <mergeCell ref="B196:Q196"/>
    <mergeCell ref="A49:C49"/>
    <mergeCell ref="A50:C50"/>
    <mergeCell ref="A51:C51"/>
    <mergeCell ref="A60:C60"/>
    <mergeCell ref="A61:C61"/>
    <mergeCell ref="A62:C62"/>
    <mergeCell ref="A99:B99"/>
    <mergeCell ref="A100:B100"/>
    <mergeCell ref="A198:D198"/>
    <mergeCell ref="E198:H198"/>
    <mergeCell ref="A192:G192"/>
    <mergeCell ref="H192:M192"/>
    <mergeCell ref="A190:C190"/>
    <mergeCell ref="D190:F190"/>
    <mergeCell ref="K178:L178"/>
    <mergeCell ref="M178:N178"/>
    <mergeCell ref="G190:I190"/>
    <mergeCell ref="J190:L190"/>
    <mergeCell ref="K180:L180"/>
    <mergeCell ref="K184:N184"/>
    <mergeCell ref="O168:P168"/>
    <mergeCell ref="K164:N164"/>
    <mergeCell ref="O164:P164"/>
    <mergeCell ref="A166:P166"/>
    <mergeCell ref="A168:H168"/>
    <mergeCell ref="K168:L168"/>
    <mergeCell ref="A144:H144"/>
    <mergeCell ref="K144:L144"/>
    <mergeCell ref="O144:P144"/>
    <mergeCell ref="A146:H146"/>
    <mergeCell ref="K146:L146"/>
    <mergeCell ref="O146:P146"/>
    <mergeCell ref="A103:G103"/>
    <mergeCell ref="C99:E99"/>
    <mergeCell ref="C100:E100"/>
    <mergeCell ref="H103:M103"/>
    <mergeCell ref="A101:B101"/>
    <mergeCell ref="C101:E101"/>
    <mergeCell ref="G101:I101"/>
    <mergeCell ref="J101:L101"/>
    <mergeCell ref="M101:O101"/>
    <mergeCell ref="M100:O100"/>
    <mergeCell ref="G100:I100"/>
    <mergeCell ref="J100:L100"/>
    <mergeCell ref="M89:N89"/>
    <mergeCell ref="O92:P92"/>
    <mergeCell ref="A94:G94"/>
    <mergeCell ref="H94:J94"/>
    <mergeCell ref="A96:E97"/>
    <mergeCell ref="A89:D89"/>
    <mergeCell ref="E89:G89"/>
    <mergeCell ref="H89:J89"/>
    <mergeCell ref="Q88:R90"/>
    <mergeCell ref="A81:G81"/>
    <mergeCell ref="A88:D88"/>
    <mergeCell ref="E88:G88"/>
    <mergeCell ref="H88:J88"/>
    <mergeCell ref="A87:D87"/>
    <mergeCell ref="E87:G87"/>
    <mergeCell ref="H87:J87"/>
    <mergeCell ref="A86:D86"/>
    <mergeCell ref="E86:G86"/>
    <mergeCell ref="H86:J86"/>
    <mergeCell ref="I49:J49"/>
    <mergeCell ref="K49:L49"/>
    <mergeCell ref="E78:J78"/>
    <mergeCell ref="A79:C79"/>
    <mergeCell ref="E79:J79"/>
    <mergeCell ref="D50:E50"/>
    <mergeCell ref="D61:E61"/>
    <mergeCell ref="G61:H61"/>
    <mergeCell ref="I61:J61"/>
    <mergeCell ref="D60:E60"/>
    <mergeCell ref="G60:H60"/>
    <mergeCell ref="A44:R45"/>
    <mergeCell ref="B46:D47"/>
    <mergeCell ref="G46:R46"/>
    <mergeCell ref="G47:H47"/>
    <mergeCell ref="I47:J47"/>
    <mergeCell ref="K47:L47"/>
    <mergeCell ref="A37:R37"/>
    <mergeCell ref="A39:H39"/>
    <mergeCell ref="I39:K39"/>
    <mergeCell ref="A43:R43"/>
    <mergeCell ref="A41:E41"/>
    <mergeCell ref="I41:K41"/>
    <mergeCell ref="G50:H50"/>
    <mergeCell ref="I50:J50"/>
    <mergeCell ref="K50:L50"/>
    <mergeCell ref="M50:N50"/>
    <mergeCell ref="M47:N47"/>
    <mergeCell ref="O47:P47"/>
    <mergeCell ref="Q47:R47"/>
    <mergeCell ref="Q50:R50"/>
    <mergeCell ref="M49:N49"/>
    <mergeCell ref="O49:P49"/>
    <mergeCell ref="Q49:R49"/>
    <mergeCell ref="M62:N62"/>
    <mergeCell ref="O62:P62"/>
    <mergeCell ref="K61:L61"/>
    <mergeCell ref="M61:N61"/>
    <mergeCell ref="O61:P61"/>
    <mergeCell ref="D62:E62"/>
    <mergeCell ref="G62:H62"/>
    <mergeCell ref="I62:J62"/>
    <mergeCell ref="K62:L62"/>
    <mergeCell ref="D49:E49"/>
    <mergeCell ref="A53:R53"/>
    <mergeCell ref="D51:E51"/>
    <mergeCell ref="G51:H51"/>
    <mergeCell ref="I51:J51"/>
    <mergeCell ref="K51:L51"/>
    <mergeCell ref="M51:N51"/>
    <mergeCell ref="O51:P51"/>
    <mergeCell ref="Q51:R51"/>
    <mergeCell ref="O50:P50"/>
    <mergeCell ref="A73:G73"/>
    <mergeCell ref="A33:G33"/>
    <mergeCell ref="Q62:R62"/>
    <mergeCell ref="J34:R34"/>
    <mergeCell ref="B35:F35"/>
    <mergeCell ref="G35:I35"/>
    <mergeCell ref="J35:M35"/>
    <mergeCell ref="N35:O35"/>
    <mergeCell ref="P35:R35"/>
    <mergeCell ref="Q60:R60"/>
    <mergeCell ref="Q61:R61"/>
    <mergeCell ref="M87:N87"/>
    <mergeCell ref="O87:P87"/>
    <mergeCell ref="H73:J73"/>
    <mergeCell ref="E75:J75"/>
    <mergeCell ref="A83:J83"/>
    <mergeCell ref="A77:C77"/>
    <mergeCell ref="E77:J77"/>
    <mergeCell ref="A78:C78"/>
    <mergeCell ref="A84:J84"/>
    <mergeCell ref="K86:L86"/>
    <mergeCell ref="M86:N86"/>
    <mergeCell ref="O86:P86"/>
    <mergeCell ref="O65:R65"/>
    <mergeCell ref="H65:M65"/>
    <mergeCell ref="H69:J69"/>
    <mergeCell ref="H67:J67"/>
    <mergeCell ref="H71:J71"/>
    <mergeCell ref="K71:M71"/>
    <mergeCell ref="H81:M81"/>
    <mergeCell ref="G49:H49"/>
    <mergeCell ref="K87:L87"/>
    <mergeCell ref="M58:N58"/>
    <mergeCell ref="A54:R54"/>
    <mergeCell ref="A55:R55"/>
    <mergeCell ref="B57:D58"/>
    <mergeCell ref="G57:R57"/>
    <mergeCell ref="A56:R56"/>
    <mergeCell ref="O81:R81"/>
    <mergeCell ref="Q87:R87"/>
    <mergeCell ref="A90:D90"/>
    <mergeCell ref="E90:G90"/>
    <mergeCell ref="G58:H58"/>
    <mergeCell ref="I58:J58"/>
    <mergeCell ref="I60:J60"/>
    <mergeCell ref="A75:C75"/>
    <mergeCell ref="A65:G65"/>
    <mergeCell ref="A69:G69"/>
    <mergeCell ref="A67:G67"/>
    <mergeCell ref="A71:G71"/>
    <mergeCell ref="K58:L58"/>
    <mergeCell ref="Q58:R58"/>
    <mergeCell ref="O58:P58"/>
    <mergeCell ref="H90:J90"/>
    <mergeCell ref="K90:L90"/>
    <mergeCell ref="M90:N90"/>
    <mergeCell ref="Q86:R86"/>
    <mergeCell ref="K60:L60"/>
    <mergeCell ref="M60:N60"/>
    <mergeCell ref="O60:P60"/>
    <mergeCell ref="A111:D111"/>
    <mergeCell ref="A109:E109"/>
    <mergeCell ref="A107:J107"/>
    <mergeCell ref="M120:N120"/>
    <mergeCell ref="I120:J120"/>
    <mergeCell ref="B113:D113"/>
    <mergeCell ref="E113:G113"/>
    <mergeCell ref="H113:J113"/>
    <mergeCell ref="K113:M113"/>
    <mergeCell ref="I116:J116"/>
    <mergeCell ref="M122:N122"/>
    <mergeCell ref="K123:L123"/>
    <mergeCell ref="B115:D115"/>
    <mergeCell ref="E115:G115"/>
    <mergeCell ref="A123:G123"/>
    <mergeCell ref="I123:J123"/>
    <mergeCell ref="A119:G120"/>
    <mergeCell ref="A121:G121"/>
    <mergeCell ref="A122:G122"/>
    <mergeCell ref="E116:F116"/>
    <mergeCell ref="M116:N116"/>
    <mergeCell ref="K121:L121"/>
    <mergeCell ref="M121:N121"/>
    <mergeCell ref="K120:L120"/>
    <mergeCell ref="Q117:R117"/>
    <mergeCell ref="I119:R119"/>
    <mergeCell ref="A117:C117"/>
    <mergeCell ref="E117:F117"/>
    <mergeCell ref="I117:J117"/>
    <mergeCell ref="M117:N117"/>
    <mergeCell ref="Q122:R122"/>
    <mergeCell ref="O123:P123"/>
    <mergeCell ref="O122:P122"/>
    <mergeCell ref="Q123:R123"/>
    <mergeCell ref="I122:J122"/>
    <mergeCell ref="A128:J128"/>
    <mergeCell ref="A124:G124"/>
    <mergeCell ref="I124:J124"/>
    <mergeCell ref="H126:M126"/>
    <mergeCell ref="M123:N123"/>
    <mergeCell ref="K124:L124"/>
    <mergeCell ref="A126:G126"/>
    <mergeCell ref="M124:N124"/>
    <mergeCell ref="K122:L122"/>
    <mergeCell ref="O120:P120"/>
    <mergeCell ref="Q120:R120"/>
    <mergeCell ref="I121:J121"/>
    <mergeCell ref="P115:R115"/>
    <mergeCell ref="H115:J115"/>
    <mergeCell ref="K115:M115"/>
    <mergeCell ref="N115:O115"/>
    <mergeCell ref="O121:P121"/>
    <mergeCell ref="Q121:R121"/>
    <mergeCell ref="Q116:R116"/>
    <mergeCell ref="G99:I99"/>
    <mergeCell ref="J99:L99"/>
    <mergeCell ref="G96:R96"/>
    <mergeCell ref="G97:I97"/>
    <mergeCell ref="J97:L97"/>
    <mergeCell ref="M97:O97"/>
    <mergeCell ref="P97:R97"/>
    <mergeCell ref="M99:O99"/>
    <mergeCell ref="P99:R99"/>
    <mergeCell ref="O103:R103"/>
    <mergeCell ref="N113:O113"/>
    <mergeCell ref="K88:L88"/>
    <mergeCell ref="M88:N88"/>
    <mergeCell ref="O88:P90"/>
    <mergeCell ref="P101:R101"/>
    <mergeCell ref="P113:R113"/>
    <mergeCell ref="Q92:R92"/>
    <mergeCell ref="P100:R100"/>
    <mergeCell ref="K89:L89"/>
    <mergeCell ref="O124:P124"/>
    <mergeCell ref="Q124:R124"/>
    <mergeCell ref="T132:U132"/>
    <mergeCell ref="T134:U134"/>
    <mergeCell ref="T130:U130"/>
    <mergeCell ref="M134:P134"/>
    <mergeCell ref="M132:P132"/>
    <mergeCell ref="O126:R126"/>
    <mergeCell ref="A136:P136"/>
    <mergeCell ref="K130:L130"/>
    <mergeCell ref="Q134:R134"/>
    <mergeCell ref="D130:E130"/>
    <mergeCell ref="G130:J130"/>
    <mergeCell ref="M130:P130"/>
    <mergeCell ref="A130:C130"/>
    <mergeCell ref="G132:J132"/>
    <mergeCell ref="G134:J134"/>
    <mergeCell ref="K134:L134"/>
    <mergeCell ref="O138:P138"/>
    <mergeCell ref="O140:P140"/>
    <mergeCell ref="A142:H142"/>
    <mergeCell ref="K142:L142"/>
    <mergeCell ref="O142:P142"/>
    <mergeCell ref="A140:H140"/>
    <mergeCell ref="K140:L140"/>
    <mergeCell ref="A138:H138"/>
    <mergeCell ref="K138:L138"/>
    <mergeCell ref="O148:P148"/>
    <mergeCell ref="A150:P150"/>
    <mergeCell ref="A154:H154"/>
    <mergeCell ref="K154:L154"/>
    <mergeCell ref="O154:P154"/>
    <mergeCell ref="A152:H152"/>
    <mergeCell ref="K152:L152"/>
    <mergeCell ref="O152:P152"/>
    <mergeCell ref="K148:N148"/>
    <mergeCell ref="A156:P156"/>
    <mergeCell ref="T158:U158"/>
    <mergeCell ref="K160:L160"/>
    <mergeCell ref="O160:P160"/>
    <mergeCell ref="A158:H158"/>
    <mergeCell ref="K158:L158"/>
    <mergeCell ref="O158:P158"/>
    <mergeCell ref="A160:H160"/>
    <mergeCell ref="A162:H162"/>
    <mergeCell ref="K162:L162"/>
    <mergeCell ref="O162:P162"/>
    <mergeCell ref="T162:U162"/>
    <mergeCell ref="A180:H180"/>
    <mergeCell ref="O170:P170"/>
    <mergeCell ref="A176:P176"/>
    <mergeCell ref="A172:H172"/>
    <mergeCell ref="K172:L172"/>
    <mergeCell ref="O172:P172"/>
    <mergeCell ref="K174:N174"/>
    <mergeCell ref="O174:P174"/>
    <mergeCell ref="A170:H170"/>
    <mergeCell ref="K170:L170"/>
    <mergeCell ref="P190:R190"/>
    <mergeCell ref="A186:E186"/>
    <mergeCell ref="F186:H186"/>
    <mergeCell ref="O178:P178"/>
    <mergeCell ref="A182:H182"/>
    <mergeCell ref="K182:L182"/>
    <mergeCell ref="O182:P182"/>
    <mergeCell ref="M180:N180"/>
    <mergeCell ref="O180:P180"/>
    <mergeCell ref="A178:H178"/>
    <mergeCell ref="O192:R192"/>
    <mergeCell ref="A194:G194"/>
    <mergeCell ref="Q130:R130"/>
    <mergeCell ref="K132:L132"/>
    <mergeCell ref="Q132:R132"/>
    <mergeCell ref="H194:M194"/>
    <mergeCell ref="O194:R194"/>
    <mergeCell ref="O184:P184"/>
    <mergeCell ref="A188:R188"/>
    <mergeCell ref="M190:O190"/>
  </mergeCells>
  <printOptions/>
  <pageMargins left="0.7874015748031497" right="0.1968503937007874" top="0.3937007874015748" bottom="0.3937007874015748" header="0" footer="0"/>
  <pageSetup fitToHeight="3" fitToWidth="1" horizontalDpi="600" verticalDpi="600" orientation="portrait" paperSize="9" r:id="rId4"/>
  <headerFooter alignWithMargins="0">
    <oddFooter>&amp;R&amp;7Mod.272U.1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cmf</dc:creator>
  <cp:keywords/>
  <dc:description/>
  <cp:lastModifiedBy>vitor.bernardino</cp:lastModifiedBy>
  <cp:lastPrinted>2015-10-21T16:09:43Z</cp:lastPrinted>
  <dcterms:created xsi:type="dcterms:W3CDTF">2004-05-31T08:57:44Z</dcterms:created>
  <dcterms:modified xsi:type="dcterms:W3CDTF">2016-04-22T14:05:16Z</dcterms:modified>
  <cp:category/>
  <cp:version/>
  <cp:contentType/>
  <cp:contentStatus/>
</cp:coreProperties>
</file>